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HD-LC4.0U3N/MBABU/Desktop/家計簿/"/>
    </mc:Choice>
  </mc:AlternateContent>
  <xr:revisionPtr revIDLastSave="0" documentId="13_ncr:1_{F28DB47C-D4C2-844B-B66B-897F875F9D77}" xr6:coauthVersionLast="47" xr6:coauthVersionMax="47" xr10:uidLastSave="{00000000-0000-0000-0000-000000000000}"/>
  <bookViews>
    <workbookView xWindow="1120" yWindow="1280" windowWidth="27680" windowHeight="16600" tabRatio="755" firstSheet="4" activeTab="10" xr2:uid="{00000000-000D-0000-FFFF-FFFF00000000}"/>
  </bookViews>
  <sheets>
    <sheet name="1月" sheetId="13" r:id="rId1"/>
    <sheet name="2月" sheetId="71" r:id="rId2"/>
    <sheet name="3月" sheetId="72" r:id="rId3"/>
    <sheet name="4月" sheetId="73" r:id="rId4"/>
    <sheet name="5月" sheetId="74" r:id="rId5"/>
    <sheet name="6月" sheetId="75" r:id="rId6"/>
    <sheet name="7月" sheetId="76" r:id="rId7"/>
    <sheet name="8月" sheetId="77" r:id="rId8"/>
    <sheet name="9月" sheetId="78" r:id="rId9"/>
    <sheet name="10月" sheetId="79" r:id="rId10"/>
    <sheet name="11月" sheetId="80" r:id="rId11"/>
    <sheet name="12月" sheetId="81" r:id="rId12"/>
    <sheet name="年間収支" sheetId="2" r:id="rId13"/>
    <sheet name="税金と生活費" sheetId="82" r:id="rId14"/>
    <sheet name="水道光熱費" sheetId="83" r:id="rId15"/>
    <sheet name="電ガ水グラフ" sheetId="84" r:id="rId16"/>
    <sheet name="食費" sheetId="85" r:id="rId17"/>
  </sheets>
  <definedNames>
    <definedName name="_xlnm.Print_Area" localSheetId="13">税金と生活費!$AL$2:$AW$32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07" i="80" l="1"/>
  <c r="H107" i="80"/>
  <c r="H114" i="80"/>
  <c r="N75" i="80"/>
  <c r="BI42" i="82"/>
  <c r="BJ42" i="82"/>
  <c r="BH42" i="82"/>
  <c r="BI34" i="82"/>
  <c r="BJ34" i="82"/>
  <c r="BH34" i="82"/>
  <c r="BL11" i="82"/>
  <c r="BL54" i="82"/>
  <c r="BL28" i="82"/>
  <c r="BL14" i="82"/>
  <c r="BL10" i="82"/>
  <c r="BJ61" i="82"/>
  <c r="BI61" i="82"/>
  <c r="BJ60" i="82"/>
  <c r="BJ59" i="82"/>
  <c r="BJ58" i="82"/>
  <c r="BJ56" i="82"/>
  <c r="BI56" i="82"/>
  <c r="BJ44" i="82"/>
  <c r="BJ57" i="82" s="1"/>
  <c r="BJ38" i="82"/>
  <c r="BI38" i="82"/>
  <c r="BJ54" i="82"/>
  <c r="BI54" i="82"/>
  <c r="BI59" i="82" l="1"/>
  <c r="BJ43" i="82"/>
  <c r="BJ41" i="82"/>
  <c r="BJ40" i="82"/>
  <c r="BJ39" i="82"/>
  <c r="BJ29" i="82"/>
  <c r="BI29" i="82"/>
  <c r="BJ28" i="82"/>
  <c r="BI28" i="82"/>
  <c r="BJ26" i="82"/>
  <c r="BJ15" i="82"/>
  <c r="BH15" i="82"/>
  <c r="BI15" i="82"/>
  <c r="BJ10" i="82"/>
  <c r="BI10" i="82"/>
  <c r="BI16" i="82" s="1"/>
  <c r="J74" i="80"/>
  <c r="J75" i="80"/>
  <c r="F75" i="80"/>
  <c r="J82" i="80"/>
  <c r="L78" i="80"/>
  <c r="F43" i="80"/>
  <c r="H42" i="80"/>
  <c r="L11" i="80"/>
  <c r="J10" i="80"/>
  <c r="J18" i="80"/>
  <c r="D171" i="79"/>
  <c r="P139" i="79"/>
  <c r="L139" i="79"/>
  <c r="L145" i="79"/>
  <c r="H114" i="79"/>
  <c r="F107" i="79"/>
  <c r="P82" i="79"/>
  <c r="D74" i="79"/>
  <c r="BG34" i="82"/>
  <c r="BI43" i="82"/>
  <c r="BI40" i="82"/>
  <c r="BJ16" i="82" l="1"/>
  <c r="BJ36" i="82" s="1"/>
  <c r="BI41" i="82"/>
  <c r="BI60" i="82" s="1"/>
  <c r="BI39" i="82"/>
  <c r="F139" i="78"/>
  <c r="L139" i="78"/>
  <c r="L107" i="78"/>
  <c r="F139" i="77"/>
  <c r="BG39" i="82"/>
  <c r="BG42" i="82"/>
  <c r="BF34" i="82"/>
  <c r="BH56" i="82"/>
  <c r="BG54" i="82"/>
  <c r="BG38" i="82" s="1"/>
  <c r="BG59" i="82" s="1"/>
  <c r="BH54" i="82"/>
  <c r="BH38" i="82" s="1"/>
  <c r="BI58" i="82" l="1"/>
  <c r="BI44" i="82"/>
  <c r="BI57" i="82" s="1"/>
  <c r="BI36" i="82"/>
  <c r="BH59" i="82"/>
  <c r="BH43" i="82"/>
  <c r="BH40" i="82"/>
  <c r="BG29" i="82"/>
  <c r="BG28" i="82"/>
  <c r="BH26" i="82"/>
  <c r="BH10" i="82"/>
  <c r="BH39" i="82" s="1"/>
  <c r="BH58" i="82" s="1"/>
  <c r="D73" i="78"/>
  <c r="N11" i="78"/>
  <c r="L43" i="78"/>
  <c r="L43" i="76"/>
  <c r="D139" i="77"/>
  <c r="H107" i="77"/>
  <c r="P75" i="77"/>
  <c r="F75" i="77"/>
  <c r="D82" i="77"/>
  <c r="N42" i="77"/>
  <c r="N43" i="77"/>
  <c r="N50" i="77"/>
  <c r="F43" i="77"/>
  <c r="J43" i="77"/>
  <c r="F50" i="77"/>
  <c r="BG56" i="82"/>
  <c r="BG58" i="82"/>
  <c r="BH28" i="82" l="1"/>
  <c r="BH41" i="82" s="1"/>
  <c r="BH60" i="82" s="1"/>
  <c r="BH61" i="82" s="1"/>
  <c r="BH29" i="82"/>
  <c r="BH16" i="82"/>
  <c r="BG43" i="82"/>
  <c r="BF42" i="82"/>
  <c r="BD34" i="82"/>
  <c r="BE34" i="82"/>
  <c r="BH44" i="82" l="1"/>
  <c r="BH57" i="82" s="1"/>
  <c r="BH36" i="82"/>
  <c r="BG40" i="82"/>
  <c r="BG41" i="82"/>
  <c r="BG60" i="82" s="1"/>
  <c r="BG61" i="82" s="1"/>
  <c r="BF43" i="82"/>
  <c r="BG10" i="82"/>
  <c r="BG16" i="82" s="1"/>
  <c r="BG36" i="82" s="1"/>
  <c r="BG15" i="82"/>
  <c r="BF10" i="82"/>
  <c r="F11" i="77"/>
  <c r="L139" i="76"/>
  <c r="H139" i="76"/>
  <c r="D139" i="76"/>
  <c r="L114" i="76"/>
  <c r="L105" i="76"/>
  <c r="P75" i="76"/>
  <c r="BF56" i="82"/>
  <c r="BF54" i="82"/>
  <c r="BF38" i="82" s="1"/>
  <c r="BF59" i="82" s="1"/>
  <c r="BE54" i="82"/>
  <c r="BG44" i="82" l="1"/>
  <c r="BG57" i="82" s="1"/>
  <c r="BF40" i="82"/>
  <c r="BE28" i="82"/>
  <c r="BE41" i="82" s="1"/>
  <c r="BF26" i="82"/>
  <c r="BF15" i="82"/>
  <c r="BF16" i="82" s="1"/>
  <c r="BF39" i="82"/>
  <c r="BF58" i="82" s="1"/>
  <c r="BE10" i="82"/>
  <c r="P43" i="76"/>
  <c r="P50" i="76"/>
  <c r="F43" i="76"/>
  <c r="H43" i="76"/>
  <c r="J107" i="75"/>
  <c r="BF29" i="82" l="1"/>
  <c r="BF28" i="82"/>
  <c r="BF41" i="82" s="1"/>
  <c r="BF60" i="82" s="1"/>
  <c r="BF61" i="82" s="1"/>
  <c r="N75" i="75"/>
  <c r="H75" i="75"/>
  <c r="P43" i="75"/>
  <c r="BE40" i="82"/>
  <c r="BE42" i="82"/>
  <c r="BE43" i="82"/>
  <c r="BC28" i="82"/>
  <c r="BC41" i="82" s="1"/>
  <c r="BE15" i="82"/>
  <c r="BE39" i="82"/>
  <c r="D43" i="75"/>
  <c r="H42" i="75"/>
  <c r="H43" i="75"/>
  <c r="F171" i="74"/>
  <c r="D171" i="74"/>
  <c r="J107" i="74"/>
  <c r="N75" i="74"/>
  <c r="BD54" i="82"/>
  <c r="BC54" i="82"/>
  <c r="BD43" i="82"/>
  <c r="BD42" i="82"/>
  <c r="BD40" i="82"/>
  <c r="BC40" i="82"/>
  <c r="BD15" i="82"/>
  <c r="BC15" i="82"/>
  <c r="AZ10" i="82"/>
  <c r="BA10" i="82"/>
  <c r="BB10" i="82"/>
  <c r="BD10" i="82"/>
  <c r="BD39" i="82" s="1"/>
  <c r="BC10" i="82"/>
  <c r="BC39" i="82" s="1"/>
  <c r="BD26" i="82"/>
  <c r="BD29" i="82" s="1"/>
  <c r="L43" i="74"/>
  <c r="J43" i="74"/>
  <c r="N139" i="73"/>
  <c r="L139" i="73"/>
  <c r="H139" i="73"/>
  <c r="P75" i="73"/>
  <c r="D107" i="73"/>
  <c r="H107" i="73"/>
  <c r="L75" i="73"/>
  <c r="J75" i="73"/>
  <c r="Q6" i="72"/>
  <c r="Q5" i="72"/>
  <c r="Q37" i="72"/>
  <c r="H82" i="73"/>
  <c r="D75" i="73"/>
  <c r="BC29" i="82"/>
  <c r="N43" i="73"/>
  <c r="L43" i="73"/>
  <c r="F43" i="73"/>
  <c r="BF44" i="82" l="1"/>
  <c r="BF57" i="82" s="1"/>
  <c r="BF62" i="82" s="1"/>
  <c r="BF36" i="82"/>
  <c r="BD44" i="82"/>
  <c r="BE44" i="82"/>
  <c r="BD28" i="82"/>
  <c r="BD41" i="82" s="1"/>
  <c r="BE16" i="82"/>
  <c r="BE36" i="82" s="1"/>
  <c r="BD16" i="82"/>
  <c r="BD36" i="82" s="1"/>
  <c r="BC16" i="82"/>
  <c r="BC36" i="82" s="1"/>
  <c r="J139" i="72"/>
  <c r="P11" i="73"/>
  <c r="N107" i="72"/>
  <c r="J107" i="72"/>
  <c r="BB34" i="82"/>
  <c r="BC34" i="82"/>
  <c r="BA34" i="82"/>
  <c r="J75" i="72"/>
  <c r="D107" i="72"/>
  <c r="P74" i="72"/>
  <c r="D75" i="72"/>
  <c r="D82" i="72"/>
  <c r="BE29" i="82"/>
  <c r="BA29" i="82"/>
  <c r="BB39" i="82"/>
  <c r="F43" i="72"/>
  <c r="L11" i="72"/>
  <c r="BB54" i="82" l="1"/>
  <c r="BB26" i="82"/>
  <c r="AW42" i="82"/>
  <c r="AZ42" i="82"/>
  <c r="BA42" i="82"/>
  <c r="BB42" i="82"/>
  <c r="BC42" i="82"/>
  <c r="AV42" i="82"/>
  <c r="AZ40" i="82"/>
  <c r="AW34" i="82"/>
  <c r="AZ34" i="82"/>
  <c r="AV34" i="82"/>
  <c r="AX33" i="82"/>
  <c r="BB29" i="82" l="1"/>
  <c r="BB28" i="82"/>
  <c r="AN43" i="82"/>
  <c r="H11" i="72"/>
  <c r="N107" i="71"/>
  <c r="F11" i="72"/>
  <c r="F107" i="71"/>
  <c r="AD29" i="82"/>
  <c r="AE29" i="82"/>
  <c r="AF29" i="82"/>
  <c r="AG29" i="82"/>
  <c r="AH29" i="82"/>
  <c r="AI29" i="82"/>
  <c r="AJ29" i="82"/>
  <c r="AK29" i="82"/>
  <c r="AV29" i="82"/>
  <c r="AW29" i="82"/>
  <c r="H107" i="71"/>
  <c r="H114" i="71"/>
  <c r="H106" i="71"/>
  <c r="P75" i="71"/>
  <c r="J75" i="71"/>
  <c r="J11" i="71"/>
  <c r="D43" i="71"/>
  <c r="L43" i="71"/>
  <c r="L50" i="71"/>
  <c r="BB40" i="82"/>
  <c r="BB43" i="82"/>
  <c r="BC43" i="82"/>
  <c r="BC44" i="82" s="1"/>
  <c r="BB41" i="82"/>
  <c r="AX6" i="82"/>
  <c r="AX7" i="82"/>
  <c r="AX8" i="82"/>
  <c r="AX11" i="82"/>
  <c r="AX14" i="82"/>
  <c r="AX17" i="82"/>
  <c r="AX18" i="82"/>
  <c r="AX19" i="82"/>
  <c r="AX20" i="82"/>
  <c r="AX22" i="82"/>
  <c r="AX23" i="82"/>
  <c r="AX25" i="82"/>
  <c r="AX26" i="82"/>
  <c r="AX30" i="82"/>
  <c r="AX31" i="82"/>
  <c r="AX42" i="82" s="1"/>
  <c r="AX32" i="82"/>
  <c r="BA54" i="82"/>
  <c r="BB44" i="82" l="1"/>
  <c r="D171" i="13"/>
  <c r="H11" i="71"/>
  <c r="P139" i="13"/>
  <c r="BA40" i="82"/>
  <c r="BA43" i="82"/>
  <c r="AY8" i="83"/>
  <c r="AW8" i="83"/>
  <c r="AX8" i="83"/>
  <c r="AV8" i="83"/>
  <c r="J139" i="13"/>
  <c r="D139" i="13"/>
  <c r="F107" i="13"/>
  <c r="J78" i="13"/>
  <c r="D82" i="13"/>
  <c r="F50" i="13"/>
  <c r="AZ26" i="82"/>
  <c r="AZ29" i="82" s="1"/>
  <c r="BA39" i="82"/>
  <c r="AU43" i="82"/>
  <c r="AV43" i="82"/>
  <c r="AT40" i="82"/>
  <c r="AU40" i="82"/>
  <c r="AT39" i="82"/>
  <c r="AV39" i="82"/>
  <c r="AV28" i="82"/>
  <c r="AV41" i="82" s="1"/>
  <c r="AW28" i="82"/>
  <c r="AW41" i="82" s="1"/>
  <c r="AV10" i="82"/>
  <c r="AW10" i="82"/>
  <c r="AW39" i="82" s="1"/>
  <c r="AZ39" i="82"/>
  <c r="AW43" i="82"/>
  <c r="AZ43" i="82"/>
  <c r="AW40" i="82"/>
  <c r="AZ54" i="82"/>
  <c r="AW54" i="82"/>
  <c r="G43" i="84"/>
  <c r="F42" i="84"/>
  <c r="G41" i="84"/>
  <c r="G42" i="84" s="1"/>
  <c r="G40" i="84"/>
  <c r="F40" i="84"/>
  <c r="G39" i="84"/>
  <c r="G38" i="84"/>
  <c r="F38" i="84"/>
  <c r="G37" i="84"/>
  <c r="F36" i="84"/>
  <c r="G35" i="84"/>
  <c r="G36" i="84" s="1"/>
  <c r="G34" i="84"/>
  <c r="F34" i="84"/>
  <c r="G33" i="84"/>
  <c r="G32" i="84"/>
  <c r="F32" i="84"/>
  <c r="F13" i="84"/>
  <c r="F12" i="84"/>
  <c r="F11" i="84"/>
  <c r="F10" i="84"/>
  <c r="F9" i="84"/>
  <c r="F8" i="84"/>
  <c r="F7" i="84"/>
  <c r="F6" i="84"/>
  <c r="F5" i="84"/>
  <c r="F4" i="84"/>
  <c r="F3" i="84"/>
  <c r="F2" i="84"/>
  <c r="AU5" i="83"/>
  <c r="AU8" i="83" s="1"/>
  <c r="AT5" i="83"/>
  <c r="AT8" i="83" s="1"/>
  <c r="AS5" i="83"/>
  <c r="AS8" i="83" s="1"/>
  <c r="AR5" i="83"/>
  <c r="AQ5" i="83"/>
  <c r="AP5" i="83"/>
  <c r="AO5" i="83"/>
  <c r="AN5" i="83"/>
  <c r="AM5" i="83"/>
  <c r="AL5" i="83"/>
  <c r="AV54" i="82"/>
  <c r="AU54" i="82"/>
  <c r="AT54" i="82"/>
  <c r="AV40" i="82"/>
  <c r="AK39" i="82"/>
  <c r="AK40" i="82" s="1"/>
  <c r="AJ39" i="82"/>
  <c r="AJ40" i="82" s="1"/>
  <c r="AI39" i="82"/>
  <c r="AI40" i="82" s="1"/>
  <c r="AH39" i="82"/>
  <c r="AH40" i="82" s="1"/>
  <c r="AG39" i="82"/>
  <c r="AG40" i="82" s="1"/>
  <c r="AF39" i="82"/>
  <c r="AF40" i="82" s="1"/>
  <c r="AE39" i="82"/>
  <c r="AE40" i="82" s="1"/>
  <c r="AD39" i="82"/>
  <c r="AD40" i="82" s="1"/>
  <c r="AC39" i="82"/>
  <c r="AC40" i="82" s="1"/>
  <c r="AB39" i="82"/>
  <c r="AB40" i="82" s="1"/>
  <c r="AA39" i="82"/>
  <c r="AA40" i="82" s="1"/>
  <c r="Z39" i="82"/>
  <c r="Z40" i="82" s="1"/>
  <c r="Y39" i="82"/>
  <c r="Y40" i="82" s="1"/>
  <c r="X39" i="82"/>
  <c r="X40" i="82" s="1"/>
  <c r="W39" i="82"/>
  <c r="W40" i="82" s="1"/>
  <c r="V39" i="82"/>
  <c r="V40" i="82" s="1"/>
  <c r="U39" i="82"/>
  <c r="U40" i="82" s="1"/>
  <c r="T39" i="82"/>
  <c r="T40" i="82" s="1"/>
  <c r="S39" i="82"/>
  <c r="S40" i="82" s="1"/>
  <c r="R39" i="82"/>
  <c r="R40" i="82" s="1"/>
  <c r="Q39" i="82"/>
  <c r="Q40" i="82" s="1"/>
  <c r="P39" i="82"/>
  <c r="P40" i="82" s="1"/>
  <c r="O39" i="82"/>
  <c r="O40" i="82" s="1"/>
  <c r="N39" i="82"/>
  <c r="N40" i="82" s="1"/>
  <c r="M39" i="82"/>
  <c r="M40" i="82" s="1"/>
  <c r="L39" i="82"/>
  <c r="L40" i="82" s="1"/>
  <c r="K39" i="82"/>
  <c r="K40" i="82" s="1"/>
  <c r="J39" i="82"/>
  <c r="J40" i="82" s="1"/>
  <c r="I39" i="82"/>
  <c r="I40" i="82" s="1"/>
  <c r="H39" i="82"/>
  <c r="H40" i="82" s="1"/>
  <c r="G39" i="82"/>
  <c r="G40" i="82" s="1"/>
  <c r="F39" i="82"/>
  <c r="F40" i="82" s="1"/>
  <c r="E39" i="82"/>
  <c r="E40" i="82" s="1"/>
  <c r="D39" i="82"/>
  <c r="D40" i="82" s="1"/>
  <c r="C39" i="82"/>
  <c r="C40" i="82" s="1"/>
  <c r="BA28" i="82"/>
  <c r="BA41" i="82" s="1"/>
  <c r="AU24" i="82"/>
  <c r="AU29" i="82" s="1"/>
  <c r="AT24" i="82"/>
  <c r="AS24" i="82"/>
  <c r="AR24" i="82"/>
  <c r="AQ24" i="82"/>
  <c r="AP24" i="82"/>
  <c r="AO24" i="82"/>
  <c r="AN24" i="82"/>
  <c r="AM24" i="82"/>
  <c r="AL24" i="82"/>
  <c r="AL29" i="82" s="1"/>
  <c r="AU21" i="82"/>
  <c r="B21" i="82"/>
  <c r="B39" i="82" s="1"/>
  <c r="BB12" i="82"/>
  <c r="BA12" i="82"/>
  <c r="AZ12" i="82"/>
  <c r="AZ15" i="82" s="1"/>
  <c r="AW12" i="82"/>
  <c r="AW15" i="82" s="1"/>
  <c r="AW16" i="82" s="1"/>
  <c r="AV12" i="82"/>
  <c r="AU12" i="82"/>
  <c r="AU15" i="82" s="1"/>
  <c r="AT12" i="82"/>
  <c r="AT15" i="82" s="1"/>
  <c r="AS12" i="82"/>
  <c r="AS15" i="82" s="1"/>
  <c r="AR12" i="82"/>
  <c r="AR15" i="82" s="1"/>
  <c r="AQ12" i="82"/>
  <c r="AQ15" i="82" s="1"/>
  <c r="AP12" i="82"/>
  <c r="AP15" i="82" s="1"/>
  <c r="AO12" i="82"/>
  <c r="AO15" i="82" s="1"/>
  <c r="AN12" i="82"/>
  <c r="AN15" i="82" s="1"/>
  <c r="AM12" i="82"/>
  <c r="AM15" i="82" s="1"/>
  <c r="AL12" i="82"/>
  <c r="AT10" i="82"/>
  <c r="AR10" i="82"/>
  <c r="AQ10" i="82"/>
  <c r="AP10" i="82"/>
  <c r="AO10" i="82"/>
  <c r="AN10" i="82"/>
  <c r="AM10" i="82"/>
  <c r="AL10" i="82"/>
  <c r="AU5" i="82"/>
  <c r="AS4" i="82"/>
  <c r="AX4" i="82" s="1"/>
  <c r="BA15" i="82" l="1"/>
  <c r="BA16" i="82" s="1"/>
  <c r="BA36" i="82" s="1"/>
  <c r="BB15" i="82"/>
  <c r="BB3" i="82" s="1"/>
  <c r="AV44" i="82"/>
  <c r="BA44" i="82"/>
  <c r="AO28" i="82"/>
  <c r="AO29" i="82"/>
  <c r="AZ28" i="82"/>
  <c r="AZ41" i="82" s="1"/>
  <c r="AZ44" i="82" s="1"/>
  <c r="AN28" i="82"/>
  <c r="AN29" i="82"/>
  <c r="AX21" i="82"/>
  <c r="AN41" i="82"/>
  <c r="AS28" i="82"/>
  <c r="AS29" i="82"/>
  <c r="AP28" i="82"/>
  <c r="AP29" i="82"/>
  <c r="AT28" i="82"/>
  <c r="AT41" i="82" s="1"/>
  <c r="AT44" i="82" s="1"/>
  <c r="AT29" i="82"/>
  <c r="AR28" i="82"/>
  <c r="AR29" i="82"/>
  <c r="AM28" i="82"/>
  <c r="AM29" i="82"/>
  <c r="AQ28" i="82"/>
  <c r="AQ29" i="82"/>
  <c r="AL28" i="82"/>
  <c r="AX24" i="82"/>
  <c r="AX29" i="82" s="1"/>
  <c r="AU39" i="82"/>
  <c r="AX5" i="82"/>
  <c r="AL15" i="82"/>
  <c r="AL16" i="82" s="1"/>
  <c r="AX12" i="82"/>
  <c r="AZ16" i="82"/>
  <c r="AU28" i="82"/>
  <c r="AU41" i="82" s="1"/>
  <c r="AW36" i="82"/>
  <c r="AW44" i="82"/>
  <c r="AS10" i="82"/>
  <c r="AS16" i="82" s="1"/>
  <c r="AN16" i="82"/>
  <c r="AR16" i="82"/>
  <c r="BA3" i="82"/>
  <c r="AU10" i="82"/>
  <c r="AU16" i="82" s="1"/>
  <c r="AO16" i="82"/>
  <c r="AP16" i="82"/>
  <c r="AT16" i="82"/>
  <c r="AM16" i="82"/>
  <c r="AQ16" i="82"/>
  <c r="AV15" i="82"/>
  <c r="AV16" i="82" s="1"/>
  <c r="AV36" i="82" s="1"/>
  <c r="AW3" i="82"/>
  <c r="N11" i="2"/>
  <c r="G7" i="2"/>
  <c r="H7" i="2"/>
  <c r="I7" i="2"/>
  <c r="J7" i="2"/>
  <c r="K7" i="2"/>
  <c r="L7" i="2"/>
  <c r="M7" i="2"/>
  <c r="N7" i="2"/>
  <c r="F5" i="2"/>
  <c r="G5" i="2"/>
  <c r="H5" i="2"/>
  <c r="I5" i="2"/>
  <c r="J5" i="2"/>
  <c r="K5" i="2"/>
  <c r="L5" i="2"/>
  <c r="M5" i="2"/>
  <c r="N5" i="2"/>
  <c r="F6" i="2"/>
  <c r="G6" i="2"/>
  <c r="H6" i="2"/>
  <c r="I6" i="2"/>
  <c r="J6" i="2"/>
  <c r="K6" i="2"/>
  <c r="L6" i="2"/>
  <c r="M6" i="2"/>
  <c r="N6" i="2"/>
  <c r="F8" i="2"/>
  <c r="G8" i="2"/>
  <c r="H8" i="2"/>
  <c r="J8" i="2"/>
  <c r="M8" i="2"/>
  <c r="N8" i="2"/>
  <c r="N9" i="2"/>
  <c r="N10" i="2"/>
  <c r="G12" i="2"/>
  <c r="H12" i="2"/>
  <c r="I12" i="2"/>
  <c r="J12" i="2"/>
  <c r="K12" i="2"/>
  <c r="L12" i="2"/>
  <c r="N12" i="2"/>
  <c r="G13" i="2"/>
  <c r="H13" i="2"/>
  <c r="I13" i="2"/>
  <c r="J13" i="2"/>
  <c r="K13" i="2"/>
  <c r="L13" i="2"/>
  <c r="N13" i="2"/>
  <c r="F14" i="2"/>
  <c r="G14" i="2"/>
  <c r="H14" i="2"/>
  <c r="I14" i="2"/>
  <c r="J14" i="2"/>
  <c r="K14" i="2"/>
  <c r="L14" i="2"/>
  <c r="M14" i="2"/>
  <c r="N14" i="2"/>
  <c r="F15" i="2"/>
  <c r="G15" i="2"/>
  <c r="H15" i="2"/>
  <c r="I15" i="2"/>
  <c r="J15" i="2"/>
  <c r="K15" i="2"/>
  <c r="L15" i="2"/>
  <c r="M15" i="2"/>
  <c r="N15" i="2"/>
  <c r="F16" i="2"/>
  <c r="I16" i="2"/>
  <c r="K16" i="2"/>
  <c r="N16" i="2"/>
  <c r="N17" i="2"/>
  <c r="N18" i="2"/>
  <c r="F19" i="2"/>
  <c r="G19" i="2"/>
  <c r="H19" i="2"/>
  <c r="I19" i="2"/>
  <c r="J19" i="2"/>
  <c r="K19" i="2"/>
  <c r="L19" i="2"/>
  <c r="M19" i="2"/>
  <c r="N19" i="2"/>
  <c r="E6" i="2"/>
  <c r="E8" i="2"/>
  <c r="E14" i="2"/>
  <c r="E15" i="2"/>
  <c r="E19" i="2"/>
  <c r="N4" i="2"/>
  <c r="M4" i="2"/>
  <c r="L4" i="2"/>
  <c r="K4" i="2"/>
  <c r="J4" i="2"/>
  <c r="I4" i="2"/>
  <c r="H4" i="2"/>
  <c r="G4" i="2"/>
  <c r="C8" i="2"/>
  <c r="D8" i="2"/>
  <c r="C6" i="2"/>
  <c r="D6" i="2"/>
  <c r="D5" i="2"/>
  <c r="D14" i="2"/>
  <c r="D15" i="2"/>
  <c r="D16" i="2"/>
  <c r="D19" i="2"/>
  <c r="P181" i="81"/>
  <c r="N181" i="81"/>
  <c r="L181" i="81"/>
  <c r="J181" i="81"/>
  <c r="H181" i="81"/>
  <c r="F181" i="81"/>
  <c r="D181" i="81"/>
  <c r="Q180" i="81"/>
  <c r="Q179" i="81"/>
  <c r="Q178" i="81"/>
  <c r="Q177" i="81"/>
  <c r="Z17" i="81" s="1"/>
  <c r="Q176" i="81"/>
  <c r="Q175" i="81"/>
  <c r="Q174" i="81"/>
  <c r="Q173" i="81"/>
  <c r="Q181" i="81" s="1"/>
  <c r="P172" i="81"/>
  <c r="P182" i="81" s="1"/>
  <c r="N172" i="81"/>
  <c r="N182" i="81" s="1"/>
  <c r="L172" i="81"/>
  <c r="L182" i="81" s="1"/>
  <c r="J172" i="81"/>
  <c r="J182" i="81" s="1"/>
  <c r="H172" i="81"/>
  <c r="H182" i="81" s="1"/>
  <c r="F172" i="81"/>
  <c r="F182" i="81" s="1"/>
  <c r="D172" i="81"/>
  <c r="D182" i="81" s="1"/>
  <c r="Q171" i="81"/>
  <c r="Q170" i="81"/>
  <c r="Q169" i="81"/>
  <c r="Q172" i="81" s="1"/>
  <c r="P168" i="81"/>
  <c r="N168" i="81"/>
  <c r="L168" i="81"/>
  <c r="J168" i="81"/>
  <c r="H168" i="81"/>
  <c r="F168" i="81"/>
  <c r="D168" i="81"/>
  <c r="Q167" i="81"/>
  <c r="Z7" i="81" s="1"/>
  <c r="Z8" i="81" s="1"/>
  <c r="Q166" i="81"/>
  <c r="Q165" i="81"/>
  <c r="C161" i="81"/>
  <c r="A161" i="81"/>
  <c r="P149" i="81"/>
  <c r="N149" i="81"/>
  <c r="L149" i="81"/>
  <c r="J149" i="81"/>
  <c r="H149" i="81"/>
  <c r="F149" i="81"/>
  <c r="D149" i="81"/>
  <c r="Q148" i="81"/>
  <c r="Q147" i="81"/>
  <c r="Q146" i="81"/>
  <c r="Q145" i="81"/>
  <c r="Q144" i="81"/>
  <c r="Q143" i="81"/>
  <c r="Q142" i="81"/>
  <c r="Q141" i="81"/>
  <c r="Q149" i="81" s="1"/>
  <c r="P140" i="81"/>
  <c r="P150" i="81" s="1"/>
  <c r="N140" i="81"/>
  <c r="N150" i="81" s="1"/>
  <c r="L140" i="81"/>
  <c r="L150" i="81" s="1"/>
  <c r="J140" i="81"/>
  <c r="J150" i="81" s="1"/>
  <c r="H140" i="81"/>
  <c r="H150" i="81" s="1"/>
  <c r="F140" i="81"/>
  <c r="F150" i="81" s="1"/>
  <c r="D140" i="81"/>
  <c r="D150" i="81" s="1"/>
  <c r="Q139" i="81"/>
  <c r="Q138" i="81"/>
  <c r="Q137" i="81"/>
  <c r="Q140" i="81" s="1"/>
  <c r="P136" i="81"/>
  <c r="N136" i="81"/>
  <c r="L136" i="81"/>
  <c r="J136" i="81"/>
  <c r="H136" i="81"/>
  <c r="F136" i="81"/>
  <c r="D136" i="81"/>
  <c r="Q135" i="81"/>
  <c r="Y7" i="81" s="1"/>
  <c r="Q134" i="81"/>
  <c r="Q133" i="81"/>
  <c r="C129" i="81"/>
  <c r="A129" i="81"/>
  <c r="P117" i="81"/>
  <c r="N117" i="81"/>
  <c r="L117" i="81"/>
  <c r="J117" i="81"/>
  <c r="H117" i="81"/>
  <c r="F117" i="81"/>
  <c r="D117" i="81"/>
  <c r="Q116" i="81"/>
  <c r="Q115" i="81"/>
  <c r="Q114" i="81"/>
  <c r="Q113" i="81"/>
  <c r="X17" i="81" s="1"/>
  <c r="Q112" i="81"/>
  <c r="Q111" i="81"/>
  <c r="Q110" i="81"/>
  <c r="Q109" i="81"/>
  <c r="Q117" i="81" s="1"/>
  <c r="P108" i="81"/>
  <c r="P118" i="81" s="1"/>
  <c r="N108" i="81"/>
  <c r="N118" i="81" s="1"/>
  <c r="L108" i="81"/>
  <c r="L118" i="81" s="1"/>
  <c r="J108" i="81"/>
  <c r="J118" i="81" s="1"/>
  <c r="H108" i="81"/>
  <c r="H118" i="81" s="1"/>
  <c r="F108" i="81"/>
  <c r="F118" i="81" s="1"/>
  <c r="D108" i="81"/>
  <c r="D118" i="81" s="1"/>
  <c r="Q107" i="81"/>
  <c r="Q106" i="81"/>
  <c r="Q105" i="81"/>
  <c r="Q108" i="81" s="1"/>
  <c r="Q118" i="81" s="1"/>
  <c r="P104" i="81"/>
  <c r="N104" i="81"/>
  <c r="L104" i="81"/>
  <c r="J104" i="81"/>
  <c r="H104" i="81"/>
  <c r="F104" i="81"/>
  <c r="D104" i="81"/>
  <c r="Q103" i="81"/>
  <c r="X7" i="81" s="1"/>
  <c r="X8" i="81" s="1"/>
  <c r="Q102" i="81"/>
  <c r="Q101" i="81"/>
  <c r="C97" i="81"/>
  <c r="A97" i="81"/>
  <c r="P85" i="81"/>
  <c r="N85" i="81"/>
  <c r="L85" i="81"/>
  <c r="J85" i="81"/>
  <c r="H85" i="81"/>
  <c r="F85" i="81"/>
  <c r="D85" i="81"/>
  <c r="Q84" i="81"/>
  <c r="Q83" i="81"/>
  <c r="Q82" i="81"/>
  <c r="Q81" i="81"/>
  <c r="W17" i="81" s="1"/>
  <c r="Q80" i="81"/>
  <c r="Q79" i="81"/>
  <c r="Q78" i="81"/>
  <c r="Q77" i="81"/>
  <c r="Q85" i="81" s="1"/>
  <c r="P76" i="81"/>
  <c r="P86" i="81" s="1"/>
  <c r="N76" i="81"/>
  <c r="N86" i="81" s="1"/>
  <c r="L76" i="81"/>
  <c r="L86" i="81" s="1"/>
  <c r="J76" i="81"/>
  <c r="J86" i="81" s="1"/>
  <c r="H76" i="81"/>
  <c r="H86" i="81" s="1"/>
  <c r="F76" i="81"/>
  <c r="F86" i="81" s="1"/>
  <c r="D76" i="81"/>
  <c r="D86" i="81" s="1"/>
  <c r="Q75" i="81"/>
  <c r="Q74" i="81"/>
  <c r="Q73" i="81"/>
  <c r="Q76" i="81" s="1"/>
  <c r="Q86" i="81" s="1"/>
  <c r="P72" i="81"/>
  <c r="N72" i="81"/>
  <c r="L72" i="81"/>
  <c r="J72" i="81"/>
  <c r="H72" i="81"/>
  <c r="F72" i="81"/>
  <c r="D72" i="81"/>
  <c r="Q71" i="81"/>
  <c r="Q72" i="81" s="1"/>
  <c r="Q70" i="81"/>
  <c r="Q69" i="81"/>
  <c r="C65" i="81"/>
  <c r="A65" i="81"/>
  <c r="P53" i="81"/>
  <c r="N53" i="81"/>
  <c r="L53" i="81"/>
  <c r="J53" i="81"/>
  <c r="H53" i="81"/>
  <c r="F53" i="81"/>
  <c r="D53" i="81"/>
  <c r="Q52" i="81"/>
  <c r="Q51" i="81"/>
  <c r="V19" i="81" s="1"/>
  <c r="Q50" i="81"/>
  <c r="Q49" i="81"/>
  <c r="V17" i="81" s="1"/>
  <c r="Q48" i="81"/>
  <c r="Q47" i="81"/>
  <c r="Q46" i="81"/>
  <c r="Q45" i="81"/>
  <c r="Q53" i="81" s="1"/>
  <c r="P44" i="81"/>
  <c r="P54" i="81" s="1"/>
  <c r="N44" i="81"/>
  <c r="N54" i="81" s="1"/>
  <c r="L44" i="81"/>
  <c r="L54" i="81" s="1"/>
  <c r="J44" i="81"/>
  <c r="J54" i="81" s="1"/>
  <c r="H44" i="81"/>
  <c r="H54" i="81" s="1"/>
  <c r="F44" i="81"/>
  <c r="F54" i="81" s="1"/>
  <c r="D44" i="81"/>
  <c r="D54" i="81" s="1"/>
  <c r="Q43" i="81"/>
  <c r="Q42" i="81"/>
  <c r="Q41" i="81"/>
  <c r="Q44" i="81" s="1"/>
  <c r="P40" i="81"/>
  <c r="N40" i="81"/>
  <c r="L40" i="81"/>
  <c r="J40" i="81"/>
  <c r="H40" i="81"/>
  <c r="F40" i="81"/>
  <c r="D40" i="81"/>
  <c r="Q39" i="81"/>
  <c r="V7" i="81" s="1"/>
  <c r="Q38" i="81"/>
  <c r="Q37" i="81"/>
  <c r="C33" i="81"/>
  <c r="A33" i="81"/>
  <c r="P22" i="81"/>
  <c r="H22" i="81"/>
  <c r="Q21" i="81"/>
  <c r="P21" i="81"/>
  <c r="N21" i="81"/>
  <c r="L21" i="81"/>
  <c r="J21" i="81"/>
  <c r="H21" i="81"/>
  <c r="F21" i="81"/>
  <c r="D21" i="81"/>
  <c r="Z20" i="81"/>
  <c r="Y20" i="81"/>
  <c r="X20" i="81"/>
  <c r="W20" i="81"/>
  <c r="V20" i="81"/>
  <c r="U20" i="81"/>
  <c r="AA20" i="81" s="1"/>
  <c r="Q20" i="81"/>
  <c r="Z19" i="81"/>
  <c r="Y19" i="81"/>
  <c r="X19" i="81"/>
  <c r="W19" i="81"/>
  <c r="U19" i="81"/>
  <c r="AA19" i="81" s="1"/>
  <c r="Q19" i="81"/>
  <c r="Z18" i="81"/>
  <c r="Y18" i="81"/>
  <c r="X18" i="81"/>
  <c r="W18" i="81"/>
  <c r="V18" i="81"/>
  <c r="U18" i="81"/>
  <c r="AA18" i="81" s="1"/>
  <c r="Q18" i="81"/>
  <c r="Y17" i="81"/>
  <c r="U17" i="81"/>
  <c r="Q17" i="81"/>
  <c r="Z16" i="81"/>
  <c r="Y16" i="81"/>
  <c r="X16" i="81"/>
  <c r="W16" i="81"/>
  <c r="V16" i="81"/>
  <c r="U16" i="81"/>
  <c r="AA16" i="81" s="1"/>
  <c r="Q16" i="81"/>
  <c r="Z15" i="81"/>
  <c r="Y15" i="81"/>
  <c r="X15" i="81"/>
  <c r="W15" i="81"/>
  <c r="V15" i="81"/>
  <c r="U15" i="81"/>
  <c r="AA15" i="81" s="1"/>
  <c r="Q15" i="81"/>
  <c r="Z14" i="81"/>
  <c r="Y14" i="81"/>
  <c r="X14" i="81"/>
  <c r="W14" i="81"/>
  <c r="V14" i="81"/>
  <c r="U14" i="81"/>
  <c r="AA14" i="81" s="1"/>
  <c r="Q14" i="81"/>
  <c r="Y13" i="81"/>
  <c r="Y21" i="81" s="1"/>
  <c r="U13" i="81"/>
  <c r="U21" i="81" s="1"/>
  <c r="Q13" i="81"/>
  <c r="Y12" i="81"/>
  <c r="W12" i="81"/>
  <c r="P12" i="81"/>
  <c r="N12" i="81"/>
  <c r="N22" i="81" s="1"/>
  <c r="L12" i="81"/>
  <c r="L22" i="81" s="1"/>
  <c r="J12" i="81"/>
  <c r="J22" i="81" s="1"/>
  <c r="H12" i="81"/>
  <c r="F12" i="81"/>
  <c r="F22" i="81" s="1"/>
  <c r="D12" i="81"/>
  <c r="D22" i="81" s="1"/>
  <c r="Z11" i="81"/>
  <c r="Y11" i="81"/>
  <c r="X11" i="81"/>
  <c r="W11" i="81"/>
  <c r="V11" i="81"/>
  <c r="Q11" i="81"/>
  <c r="U11" i="81" s="1"/>
  <c r="AA11" i="81" s="1"/>
  <c r="Z10" i="81"/>
  <c r="Y10" i="81"/>
  <c r="X10" i="81"/>
  <c r="W10" i="81"/>
  <c r="V10" i="81"/>
  <c r="Q10" i="81"/>
  <c r="U10" i="81" s="1"/>
  <c r="AA10" i="81" s="1"/>
  <c r="Z9" i="81"/>
  <c r="Z12" i="81" s="1"/>
  <c r="Y9" i="81"/>
  <c r="X9" i="81"/>
  <c r="X12" i="81" s="1"/>
  <c r="W9" i="81"/>
  <c r="V9" i="81"/>
  <c r="V12" i="81" s="1"/>
  <c r="Q9" i="81"/>
  <c r="Q12" i="81" s="1"/>
  <c r="Q22" i="81" s="1"/>
  <c r="Q8" i="81"/>
  <c r="P8" i="81"/>
  <c r="N8" i="81"/>
  <c r="L8" i="81"/>
  <c r="J8" i="81"/>
  <c r="H8" i="81"/>
  <c r="F8" i="81"/>
  <c r="D8" i="81"/>
  <c r="W7" i="81"/>
  <c r="U7" i="81"/>
  <c r="Q7" i="81"/>
  <c r="Z6" i="81"/>
  <c r="Y6" i="81"/>
  <c r="X6" i="81"/>
  <c r="W6" i="81"/>
  <c r="AA6" i="81" s="1"/>
  <c r="V6" i="81"/>
  <c r="U6" i="81"/>
  <c r="Q6" i="81"/>
  <c r="Z5" i="81"/>
  <c r="Y5" i="81"/>
  <c r="Y8" i="81" s="1"/>
  <c r="X5" i="81"/>
  <c r="W5" i="81"/>
  <c r="W8" i="81" s="1"/>
  <c r="V5" i="81"/>
  <c r="U5" i="81"/>
  <c r="U8" i="81" s="1"/>
  <c r="Q5" i="81"/>
  <c r="AA4" i="81"/>
  <c r="U4" i="81"/>
  <c r="Q4" i="81"/>
  <c r="U1" i="81"/>
  <c r="S1" i="81"/>
  <c r="P181" i="80"/>
  <c r="N181" i="80"/>
  <c r="L181" i="80"/>
  <c r="J181" i="80"/>
  <c r="H181" i="80"/>
  <c r="F181" i="80"/>
  <c r="D181" i="80"/>
  <c r="Q180" i="80"/>
  <c r="Q179" i="80"/>
  <c r="Q178" i="80"/>
  <c r="Q177" i="80"/>
  <c r="Q176" i="80"/>
  <c r="Q175" i="80"/>
  <c r="Q174" i="80"/>
  <c r="Q173" i="80"/>
  <c r="Q181" i="80" s="1"/>
  <c r="P172" i="80"/>
  <c r="P182" i="80" s="1"/>
  <c r="N172" i="80"/>
  <c r="N182" i="80" s="1"/>
  <c r="L172" i="80"/>
  <c r="L182" i="80" s="1"/>
  <c r="J172" i="80"/>
  <c r="J182" i="80" s="1"/>
  <c r="H172" i="80"/>
  <c r="H182" i="80" s="1"/>
  <c r="F172" i="80"/>
  <c r="F182" i="80" s="1"/>
  <c r="D172" i="80"/>
  <c r="D182" i="80" s="1"/>
  <c r="Q171" i="80"/>
  <c r="Q170" i="80"/>
  <c r="Q169" i="80"/>
  <c r="Q172" i="80" s="1"/>
  <c r="P168" i="80"/>
  <c r="N168" i="80"/>
  <c r="L168" i="80"/>
  <c r="J168" i="80"/>
  <c r="H168" i="80"/>
  <c r="F168" i="80"/>
  <c r="D168" i="80"/>
  <c r="Q167" i="80"/>
  <c r="Q168" i="80" s="1"/>
  <c r="Q166" i="80"/>
  <c r="Q165" i="80"/>
  <c r="C161" i="80"/>
  <c r="A161" i="80"/>
  <c r="P149" i="80"/>
  <c r="N149" i="80"/>
  <c r="L149" i="80"/>
  <c r="J149" i="80"/>
  <c r="H149" i="80"/>
  <c r="F149" i="80"/>
  <c r="D149" i="80"/>
  <c r="Q148" i="80"/>
  <c r="Q147" i="80"/>
  <c r="Q146" i="80"/>
  <c r="Q145" i="80"/>
  <c r="Q144" i="80"/>
  <c r="Q143" i="80"/>
  <c r="Q142" i="80"/>
  <c r="Q141" i="80"/>
  <c r="Q149" i="80" s="1"/>
  <c r="P140" i="80"/>
  <c r="P150" i="80" s="1"/>
  <c r="N140" i="80"/>
  <c r="N150" i="80" s="1"/>
  <c r="L140" i="80"/>
  <c r="L150" i="80" s="1"/>
  <c r="J140" i="80"/>
  <c r="J150" i="80" s="1"/>
  <c r="H140" i="80"/>
  <c r="H150" i="80" s="1"/>
  <c r="F140" i="80"/>
  <c r="F150" i="80" s="1"/>
  <c r="D140" i="80"/>
  <c r="D150" i="80" s="1"/>
  <c r="Q139" i="80"/>
  <c r="Q138" i="80"/>
  <c r="Q137" i="80"/>
  <c r="Q140" i="80" s="1"/>
  <c r="P136" i="80"/>
  <c r="N136" i="80"/>
  <c r="L136" i="80"/>
  <c r="J136" i="80"/>
  <c r="H136" i="80"/>
  <c r="F136" i="80"/>
  <c r="D136" i="80"/>
  <c r="Q135" i="80"/>
  <c r="Q136" i="80" s="1"/>
  <c r="Q134" i="80"/>
  <c r="Q133" i="80"/>
  <c r="C129" i="80"/>
  <c r="A129" i="80"/>
  <c r="P117" i="80"/>
  <c r="N117" i="80"/>
  <c r="L117" i="80"/>
  <c r="J117" i="80"/>
  <c r="H117" i="80"/>
  <c r="F117" i="80"/>
  <c r="D117" i="80"/>
  <c r="Q116" i="80"/>
  <c r="Q115" i="80"/>
  <c r="Q114" i="80"/>
  <c r="X18" i="80" s="1"/>
  <c r="Q113" i="80"/>
  <c r="X17" i="80" s="1"/>
  <c r="Q112" i="80"/>
  <c r="Q111" i="80"/>
  <c r="Q110" i="80"/>
  <c r="Q109" i="80"/>
  <c r="P108" i="80"/>
  <c r="P118" i="80" s="1"/>
  <c r="N108" i="80"/>
  <c r="N118" i="80" s="1"/>
  <c r="L108" i="80"/>
  <c r="L118" i="80" s="1"/>
  <c r="J108" i="80"/>
  <c r="J118" i="80" s="1"/>
  <c r="H108" i="80"/>
  <c r="F108" i="80"/>
  <c r="F118" i="80" s="1"/>
  <c r="D108" i="80"/>
  <c r="D118" i="80" s="1"/>
  <c r="Q107" i="80"/>
  <c r="X11" i="80" s="1"/>
  <c r="Q106" i="80"/>
  <c r="Q105" i="80"/>
  <c r="P104" i="80"/>
  <c r="N104" i="80"/>
  <c r="L104" i="80"/>
  <c r="J104" i="80"/>
  <c r="H104" i="80"/>
  <c r="F104" i="80"/>
  <c r="D104" i="80"/>
  <c r="Q103" i="80"/>
  <c r="X7" i="80" s="1"/>
  <c r="X8" i="80" s="1"/>
  <c r="Q102" i="80"/>
  <c r="Q101" i="80"/>
  <c r="C97" i="80"/>
  <c r="A97" i="80"/>
  <c r="P85" i="80"/>
  <c r="N85" i="80"/>
  <c r="L85" i="80"/>
  <c r="J85" i="80"/>
  <c r="H85" i="80"/>
  <c r="F85" i="80"/>
  <c r="D85" i="80"/>
  <c r="Q84" i="80"/>
  <c r="Q83" i="80"/>
  <c r="Q82" i="80"/>
  <c r="W18" i="80" s="1"/>
  <c r="Q81" i="80"/>
  <c r="W17" i="80" s="1"/>
  <c r="Q80" i="80"/>
  <c r="Q79" i="80"/>
  <c r="Q78" i="80"/>
  <c r="Q77" i="80"/>
  <c r="P76" i="80"/>
  <c r="P86" i="80" s="1"/>
  <c r="N76" i="80"/>
  <c r="L76" i="80"/>
  <c r="L86" i="80" s="1"/>
  <c r="J76" i="80"/>
  <c r="H76" i="80"/>
  <c r="F76" i="80"/>
  <c r="F86" i="80" s="1"/>
  <c r="D76" i="80"/>
  <c r="D86" i="80" s="1"/>
  <c r="Q75" i="80"/>
  <c r="W11" i="80" s="1"/>
  <c r="Q74" i="80"/>
  <c r="W10" i="80" s="1"/>
  <c r="Q73" i="80"/>
  <c r="P72" i="80"/>
  <c r="N72" i="80"/>
  <c r="L72" i="80"/>
  <c r="J72" i="80"/>
  <c r="H72" i="80"/>
  <c r="F72" i="80"/>
  <c r="D72" i="80"/>
  <c r="Q71" i="80"/>
  <c r="Q72" i="80" s="1"/>
  <c r="Q70" i="80"/>
  <c r="Q69" i="80"/>
  <c r="C65" i="80"/>
  <c r="A65" i="80"/>
  <c r="P53" i="80"/>
  <c r="N53" i="80"/>
  <c r="L53" i="80"/>
  <c r="J53" i="80"/>
  <c r="H53" i="80"/>
  <c r="F53" i="80"/>
  <c r="D53" i="80"/>
  <c r="Q52" i="80"/>
  <c r="Q51" i="80"/>
  <c r="Q50" i="80"/>
  <c r="Q49" i="80"/>
  <c r="V17" i="80" s="1"/>
  <c r="Q48" i="80"/>
  <c r="Q47" i="80"/>
  <c r="Q46" i="80"/>
  <c r="Q45" i="80"/>
  <c r="P44" i="80"/>
  <c r="N44" i="80"/>
  <c r="L44" i="80"/>
  <c r="L54" i="80" s="1"/>
  <c r="J44" i="80"/>
  <c r="J54" i="80" s="1"/>
  <c r="H44" i="80"/>
  <c r="F44" i="80"/>
  <c r="F54" i="80" s="1"/>
  <c r="D44" i="80"/>
  <c r="D54" i="80" s="1"/>
  <c r="Q43" i="80"/>
  <c r="V11" i="80" s="1"/>
  <c r="Q42" i="80"/>
  <c r="Q41" i="80"/>
  <c r="P40" i="80"/>
  <c r="N40" i="80"/>
  <c r="L40" i="80"/>
  <c r="J40" i="80"/>
  <c r="H40" i="80"/>
  <c r="F40" i="80"/>
  <c r="D40" i="80"/>
  <c r="Q39" i="80"/>
  <c r="V7" i="80" s="1"/>
  <c r="Q38" i="80"/>
  <c r="Q37" i="80"/>
  <c r="C33" i="80"/>
  <c r="A33" i="80"/>
  <c r="Z21" i="80"/>
  <c r="P21" i="80"/>
  <c r="N21" i="80"/>
  <c r="L21" i="80"/>
  <c r="J21" i="80"/>
  <c r="H21" i="80"/>
  <c r="F21" i="80"/>
  <c r="D21" i="80"/>
  <c r="Z20" i="80"/>
  <c r="Y20" i="80"/>
  <c r="X20" i="80"/>
  <c r="W20" i="80"/>
  <c r="V20" i="80"/>
  <c r="U20" i="80"/>
  <c r="AA20" i="80" s="1"/>
  <c r="Q20" i="80"/>
  <c r="Z19" i="80"/>
  <c r="Y19" i="80"/>
  <c r="X19" i="80"/>
  <c r="W19" i="80"/>
  <c r="V19" i="80"/>
  <c r="Q19" i="80"/>
  <c r="U19" i="80" s="1"/>
  <c r="Z18" i="80"/>
  <c r="Y18" i="80"/>
  <c r="V18" i="80"/>
  <c r="Q18" i="80"/>
  <c r="U18" i="80" s="1"/>
  <c r="Z17" i="80"/>
  <c r="Y17" i="80"/>
  <c r="Q17" i="80"/>
  <c r="U17" i="80" s="1"/>
  <c r="AA17" i="80" s="1"/>
  <c r="M16" i="2" s="1"/>
  <c r="Z16" i="80"/>
  <c r="Y16" i="80"/>
  <c r="X16" i="80"/>
  <c r="W16" i="80"/>
  <c r="V16" i="80"/>
  <c r="U16" i="80"/>
  <c r="AA16" i="80" s="1"/>
  <c r="Q16" i="80"/>
  <c r="Z15" i="80"/>
  <c r="Y15" i="80"/>
  <c r="X15" i="80"/>
  <c r="W15" i="80"/>
  <c r="V15" i="80"/>
  <c r="U15" i="80"/>
  <c r="AA15" i="80" s="1"/>
  <c r="Q15" i="80"/>
  <c r="Z14" i="80"/>
  <c r="Y14" i="80"/>
  <c r="X14" i="80"/>
  <c r="W14" i="80"/>
  <c r="V14" i="80"/>
  <c r="U14" i="80"/>
  <c r="Q14" i="80"/>
  <c r="Z13" i="80"/>
  <c r="Y13" i="80"/>
  <c r="Y21" i="80" s="1"/>
  <c r="U13" i="80"/>
  <c r="Q13" i="80"/>
  <c r="Y12" i="80"/>
  <c r="P12" i="80"/>
  <c r="P22" i="80" s="1"/>
  <c r="N12" i="80"/>
  <c r="N22" i="80" s="1"/>
  <c r="L12" i="80"/>
  <c r="L22" i="80" s="1"/>
  <c r="J12" i="80"/>
  <c r="H12" i="80"/>
  <c r="F12" i="80"/>
  <c r="D12" i="80"/>
  <c r="D22" i="80" s="1"/>
  <c r="Z11" i="80"/>
  <c r="Y11" i="80"/>
  <c r="Q11" i="80"/>
  <c r="U11" i="80" s="1"/>
  <c r="Z10" i="80"/>
  <c r="Y10" i="80"/>
  <c r="X10" i="80"/>
  <c r="V10" i="80"/>
  <c r="Q10" i="80"/>
  <c r="U10" i="80" s="1"/>
  <c r="Z9" i="80"/>
  <c r="Z12" i="80" s="1"/>
  <c r="Z22" i="80" s="1"/>
  <c r="Y9" i="80"/>
  <c r="X9" i="80"/>
  <c r="W9" i="80"/>
  <c r="V9" i="80"/>
  <c r="Q9" i="80"/>
  <c r="Q8" i="80"/>
  <c r="P8" i="80"/>
  <c r="N8" i="80"/>
  <c r="L8" i="80"/>
  <c r="J8" i="80"/>
  <c r="H8" i="80"/>
  <c r="F8" i="80"/>
  <c r="D8" i="80"/>
  <c r="D23" i="80" s="1"/>
  <c r="F4" i="80" s="1"/>
  <c r="Z7" i="80"/>
  <c r="Y7" i="80"/>
  <c r="W7" i="80"/>
  <c r="U7" i="80"/>
  <c r="Q7" i="80"/>
  <c r="Z6" i="80"/>
  <c r="Y6" i="80"/>
  <c r="X6" i="80"/>
  <c r="W6" i="80"/>
  <c r="AA6" i="80" s="1"/>
  <c r="V6" i="80"/>
  <c r="U6" i="80"/>
  <c r="Q6" i="80"/>
  <c r="Z5" i="80"/>
  <c r="Z8" i="80" s="1"/>
  <c r="Y5" i="80"/>
  <c r="Y8" i="80" s="1"/>
  <c r="X5" i="80"/>
  <c r="W5" i="80"/>
  <c r="W8" i="80" s="1"/>
  <c r="V5" i="80"/>
  <c r="V8" i="80" s="1"/>
  <c r="Q5" i="80"/>
  <c r="U5" i="80" s="1"/>
  <c r="AA4" i="80"/>
  <c r="Q4" i="80"/>
  <c r="U4" i="80" s="1"/>
  <c r="U1" i="80"/>
  <c r="S1" i="80"/>
  <c r="P181" i="79"/>
  <c r="N181" i="79"/>
  <c r="L181" i="79"/>
  <c r="J181" i="79"/>
  <c r="H181" i="79"/>
  <c r="F181" i="79"/>
  <c r="D181" i="79"/>
  <c r="Q180" i="79"/>
  <c r="Q179" i="79"/>
  <c r="Q178" i="79"/>
  <c r="Q177" i="79"/>
  <c r="Z17" i="79" s="1"/>
  <c r="Q176" i="79"/>
  <c r="Q175" i="79"/>
  <c r="Q174" i="79"/>
  <c r="Q173" i="79"/>
  <c r="Q181" i="79" s="1"/>
  <c r="P172" i="79"/>
  <c r="P182" i="79" s="1"/>
  <c r="N172" i="79"/>
  <c r="N182" i="79" s="1"/>
  <c r="L172" i="79"/>
  <c r="L182" i="79" s="1"/>
  <c r="J172" i="79"/>
  <c r="J182" i="79" s="1"/>
  <c r="H172" i="79"/>
  <c r="H182" i="79" s="1"/>
  <c r="F172" i="79"/>
  <c r="F182" i="79" s="1"/>
  <c r="D172" i="79"/>
  <c r="D182" i="79" s="1"/>
  <c r="Q171" i="79"/>
  <c r="Z11" i="79" s="1"/>
  <c r="Q170" i="79"/>
  <c r="Q169" i="79"/>
  <c r="P168" i="79"/>
  <c r="N168" i="79"/>
  <c r="L168" i="79"/>
  <c r="J168" i="79"/>
  <c r="H168" i="79"/>
  <c r="F168" i="79"/>
  <c r="D168" i="79"/>
  <c r="Q167" i="79"/>
  <c r="Z7" i="79" s="1"/>
  <c r="Z8" i="79" s="1"/>
  <c r="Q166" i="79"/>
  <c r="Q165" i="79"/>
  <c r="C161" i="79"/>
  <c r="A161" i="79"/>
  <c r="P149" i="79"/>
  <c r="N149" i="79"/>
  <c r="L149" i="79"/>
  <c r="J149" i="79"/>
  <c r="H149" i="79"/>
  <c r="F149" i="79"/>
  <c r="D149" i="79"/>
  <c r="Q148" i="79"/>
  <c r="Q147" i="79"/>
  <c r="Q146" i="79"/>
  <c r="Q145" i="79"/>
  <c r="Q144" i="79"/>
  <c r="Q143" i="79"/>
  <c r="Q142" i="79"/>
  <c r="Q141" i="79"/>
  <c r="Q149" i="79" s="1"/>
  <c r="P140" i="79"/>
  <c r="P150" i="79" s="1"/>
  <c r="N140" i="79"/>
  <c r="N150" i="79" s="1"/>
  <c r="L140" i="79"/>
  <c r="J140" i="79"/>
  <c r="J150" i="79" s="1"/>
  <c r="H140" i="79"/>
  <c r="H150" i="79" s="1"/>
  <c r="F140" i="79"/>
  <c r="F150" i="79" s="1"/>
  <c r="D140" i="79"/>
  <c r="D150" i="79" s="1"/>
  <c r="Q139" i="79"/>
  <c r="Y11" i="79" s="1"/>
  <c r="Y12" i="79" s="1"/>
  <c r="Q138" i="79"/>
  <c r="Q137" i="79"/>
  <c r="P136" i="79"/>
  <c r="N136" i="79"/>
  <c r="L136" i="79"/>
  <c r="J136" i="79"/>
  <c r="H136" i="79"/>
  <c r="F136" i="79"/>
  <c r="D136" i="79"/>
  <c r="Q135" i="79"/>
  <c r="Y7" i="79" s="1"/>
  <c r="Q134" i="79"/>
  <c r="Q133" i="79"/>
  <c r="C129" i="79"/>
  <c r="A129" i="79"/>
  <c r="P117" i="79"/>
  <c r="N117" i="79"/>
  <c r="L117" i="79"/>
  <c r="J117" i="79"/>
  <c r="H117" i="79"/>
  <c r="F117" i="79"/>
  <c r="D117" i="79"/>
  <c r="Q116" i="79"/>
  <c r="Q115" i="79"/>
  <c r="X19" i="79" s="1"/>
  <c r="Q114" i="79"/>
  <c r="X18" i="79" s="1"/>
  <c r="Q113" i="79"/>
  <c r="X17" i="79" s="1"/>
  <c r="Q112" i="79"/>
  <c r="Q111" i="79"/>
  <c r="Q110" i="79"/>
  <c r="Q109" i="79"/>
  <c r="P108" i="79"/>
  <c r="P118" i="79" s="1"/>
  <c r="N108" i="79"/>
  <c r="N118" i="79" s="1"/>
  <c r="L108" i="79"/>
  <c r="L118" i="79" s="1"/>
  <c r="J108" i="79"/>
  <c r="J118" i="79" s="1"/>
  <c r="H108" i="79"/>
  <c r="F108" i="79"/>
  <c r="F118" i="79" s="1"/>
  <c r="D108" i="79"/>
  <c r="D118" i="79" s="1"/>
  <c r="Q107" i="79"/>
  <c r="X11" i="79" s="1"/>
  <c r="Q106" i="79"/>
  <c r="X10" i="79" s="1"/>
  <c r="Q105" i="79"/>
  <c r="P104" i="79"/>
  <c r="N104" i="79"/>
  <c r="L104" i="79"/>
  <c r="J104" i="79"/>
  <c r="H104" i="79"/>
  <c r="F104" i="79"/>
  <c r="D104" i="79"/>
  <c r="Q103" i="79"/>
  <c r="X7" i="79" s="1"/>
  <c r="X8" i="79" s="1"/>
  <c r="Q102" i="79"/>
  <c r="Q101" i="79"/>
  <c r="C97" i="79"/>
  <c r="A97" i="79"/>
  <c r="P85" i="79"/>
  <c r="N85" i="79"/>
  <c r="L85" i="79"/>
  <c r="J85" i="79"/>
  <c r="H85" i="79"/>
  <c r="F85" i="79"/>
  <c r="D85" i="79"/>
  <c r="Q84" i="79"/>
  <c r="Q83" i="79"/>
  <c r="W19" i="79" s="1"/>
  <c r="Q82" i="79"/>
  <c r="W18" i="79" s="1"/>
  <c r="Q81" i="79"/>
  <c r="W17" i="79" s="1"/>
  <c r="Q80" i="79"/>
  <c r="Q79" i="79"/>
  <c r="Q78" i="79"/>
  <c r="Q77" i="79"/>
  <c r="P76" i="79"/>
  <c r="N76" i="79"/>
  <c r="N86" i="79" s="1"/>
  <c r="L76" i="79"/>
  <c r="L86" i="79" s="1"/>
  <c r="J76" i="79"/>
  <c r="J86" i="79" s="1"/>
  <c r="H76" i="79"/>
  <c r="H86" i="79" s="1"/>
  <c r="F76" i="79"/>
  <c r="D76" i="79"/>
  <c r="D86" i="79" s="1"/>
  <c r="Q75" i="79"/>
  <c r="W11" i="79" s="1"/>
  <c r="Q74" i="79"/>
  <c r="W10" i="79" s="1"/>
  <c r="Q73" i="79"/>
  <c r="P72" i="79"/>
  <c r="N72" i="79"/>
  <c r="L72" i="79"/>
  <c r="J72" i="79"/>
  <c r="H72" i="79"/>
  <c r="F72" i="79"/>
  <c r="D72" i="79"/>
  <c r="Q71" i="79"/>
  <c r="Q72" i="79" s="1"/>
  <c r="Q70" i="79"/>
  <c r="Q69" i="79"/>
  <c r="C65" i="79"/>
  <c r="A65" i="79"/>
  <c r="P53" i="79"/>
  <c r="N53" i="79"/>
  <c r="L53" i="79"/>
  <c r="J53" i="79"/>
  <c r="H53" i="79"/>
  <c r="F53" i="79"/>
  <c r="D53" i="79"/>
  <c r="Q52" i="79"/>
  <c r="Q51" i="79"/>
  <c r="V19" i="79" s="1"/>
  <c r="Q50" i="79"/>
  <c r="Q49" i="79"/>
  <c r="V17" i="79" s="1"/>
  <c r="Q48" i="79"/>
  <c r="Q47" i="79"/>
  <c r="V15" i="79" s="1"/>
  <c r="Q46" i="79"/>
  <c r="Q45" i="79"/>
  <c r="P44" i="79"/>
  <c r="P54" i="79" s="1"/>
  <c r="N44" i="79"/>
  <c r="N54" i="79" s="1"/>
  <c r="L44" i="79"/>
  <c r="L54" i="79" s="1"/>
  <c r="J44" i="79"/>
  <c r="J54" i="79" s="1"/>
  <c r="H44" i="79"/>
  <c r="F44" i="79"/>
  <c r="F54" i="79" s="1"/>
  <c r="D44" i="79"/>
  <c r="D54" i="79" s="1"/>
  <c r="Q43" i="79"/>
  <c r="V11" i="79" s="1"/>
  <c r="Q42" i="79"/>
  <c r="Q41" i="79"/>
  <c r="P40" i="79"/>
  <c r="N40" i="79"/>
  <c r="L40" i="79"/>
  <c r="J40" i="79"/>
  <c r="H40" i="79"/>
  <c r="F40" i="79"/>
  <c r="D40" i="79"/>
  <c r="Q39" i="79"/>
  <c r="V7" i="79" s="1"/>
  <c r="Q38" i="79"/>
  <c r="Q37" i="79"/>
  <c r="C33" i="79"/>
  <c r="A33" i="79"/>
  <c r="P22" i="79"/>
  <c r="H22" i="79"/>
  <c r="Q21" i="79"/>
  <c r="P21" i="79"/>
  <c r="N21" i="79"/>
  <c r="L21" i="79"/>
  <c r="J21" i="79"/>
  <c r="H21" i="79"/>
  <c r="F21" i="79"/>
  <c r="D21" i="79"/>
  <c r="Z20" i="79"/>
  <c r="Y20" i="79"/>
  <c r="X20" i="79"/>
  <c r="W20" i="79"/>
  <c r="V20" i="79"/>
  <c r="U20" i="79"/>
  <c r="AA20" i="79" s="1"/>
  <c r="Q20" i="79"/>
  <c r="Z19" i="79"/>
  <c r="Y19" i="79"/>
  <c r="U19" i="79"/>
  <c r="Q19" i="79"/>
  <c r="Z18" i="79"/>
  <c r="Y18" i="79"/>
  <c r="V18" i="79"/>
  <c r="U18" i="79"/>
  <c r="Q18" i="79"/>
  <c r="Y17" i="79"/>
  <c r="U17" i="79"/>
  <c r="Q17" i="79"/>
  <c r="Z16" i="79"/>
  <c r="Y16" i="79"/>
  <c r="X16" i="79"/>
  <c r="W16" i="79"/>
  <c r="V16" i="79"/>
  <c r="U16" i="79"/>
  <c r="AA16" i="79" s="1"/>
  <c r="Q16" i="79"/>
  <c r="Z15" i="79"/>
  <c r="Y15" i="79"/>
  <c r="X15" i="79"/>
  <c r="W15" i="79"/>
  <c r="U15" i="79"/>
  <c r="Q15" i="79"/>
  <c r="Z14" i="79"/>
  <c r="Y14" i="79"/>
  <c r="X14" i="79"/>
  <c r="W14" i="79"/>
  <c r="V14" i="79"/>
  <c r="U14" i="79"/>
  <c r="AA14" i="79" s="1"/>
  <c r="Q14" i="79"/>
  <c r="Y13" i="79"/>
  <c r="Y21" i="79" s="1"/>
  <c r="U13" i="79"/>
  <c r="U21" i="79" s="1"/>
  <c r="Q13" i="79"/>
  <c r="P12" i="79"/>
  <c r="N12" i="79"/>
  <c r="N22" i="79" s="1"/>
  <c r="L12" i="79"/>
  <c r="L22" i="79" s="1"/>
  <c r="J12" i="79"/>
  <c r="J22" i="79" s="1"/>
  <c r="H12" i="79"/>
  <c r="F12" i="79"/>
  <c r="F22" i="79" s="1"/>
  <c r="D12" i="79"/>
  <c r="D22" i="79" s="1"/>
  <c r="Q11" i="79"/>
  <c r="U11" i="79" s="1"/>
  <c r="Z10" i="79"/>
  <c r="Y10" i="79"/>
  <c r="V10" i="79"/>
  <c r="Q10" i="79"/>
  <c r="U10" i="79" s="1"/>
  <c r="Z9" i="79"/>
  <c r="Y9" i="79"/>
  <c r="X9" i="79"/>
  <c r="Q9" i="79"/>
  <c r="Q12" i="79" s="1"/>
  <c r="Q22" i="79" s="1"/>
  <c r="Q8" i="79"/>
  <c r="P8" i="79"/>
  <c r="N8" i="79"/>
  <c r="L8" i="79"/>
  <c r="J8" i="79"/>
  <c r="H8" i="79"/>
  <c r="F8" i="79"/>
  <c r="D8" i="79"/>
  <c r="D23" i="79" s="1"/>
  <c r="F4" i="79" s="1"/>
  <c r="F23" i="79" s="1"/>
  <c r="H4" i="79" s="1"/>
  <c r="H23" i="79" s="1"/>
  <c r="J4" i="79" s="1"/>
  <c r="J23" i="79" s="1"/>
  <c r="L4" i="79" s="1"/>
  <c r="L23" i="79" s="1"/>
  <c r="N4" i="79" s="1"/>
  <c r="N23" i="79" s="1"/>
  <c r="P4" i="79" s="1"/>
  <c r="P23" i="79" s="1"/>
  <c r="D36" i="79" s="1"/>
  <c r="W7" i="79"/>
  <c r="U7" i="79"/>
  <c r="Q7" i="79"/>
  <c r="AA6" i="79"/>
  <c r="Z6" i="79"/>
  <c r="Y6" i="79"/>
  <c r="X6" i="79"/>
  <c r="W6" i="79"/>
  <c r="V6" i="79"/>
  <c r="U6" i="79"/>
  <c r="Q6" i="79"/>
  <c r="Z5" i="79"/>
  <c r="Y5" i="79"/>
  <c r="Y8" i="79" s="1"/>
  <c r="X5" i="79"/>
  <c r="W5" i="79"/>
  <c r="W8" i="79" s="1"/>
  <c r="V5" i="79"/>
  <c r="U5" i="79"/>
  <c r="U8" i="79" s="1"/>
  <c r="Q5" i="79"/>
  <c r="AA4" i="79"/>
  <c r="U4" i="79"/>
  <c r="Q4" i="79"/>
  <c r="U1" i="79"/>
  <c r="S1" i="79"/>
  <c r="P181" i="78"/>
  <c r="N181" i="78"/>
  <c r="L181" i="78"/>
  <c r="J181" i="78"/>
  <c r="H181" i="78"/>
  <c r="F181" i="78"/>
  <c r="D181" i="78"/>
  <c r="Q180" i="78"/>
  <c r="Q179" i="78"/>
  <c r="Q178" i="78"/>
  <c r="Q177" i="78"/>
  <c r="Z17" i="78" s="1"/>
  <c r="Q176" i="78"/>
  <c r="Q175" i="78"/>
  <c r="Q174" i="78"/>
  <c r="Q173" i="78"/>
  <c r="Q181" i="78" s="1"/>
  <c r="P172" i="78"/>
  <c r="P182" i="78" s="1"/>
  <c r="N172" i="78"/>
  <c r="N182" i="78" s="1"/>
  <c r="L172" i="78"/>
  <c r="L182" i="78" s="1"/>
  <c r="J172" i="78"/>
  <c r="J182" i="78" s="1"/>
  <c r="H172" i="78"/>
  <c r="H182" i="78" s="1"/>
  <c r="F172" i="78"/>
  <c r="F182" i="78" s="1"/>
  <c r="D172" i="78"/>
  <c r="D182" i="78" s="1"/>
  <c r="Q171" i="78"/>
  <c r="Q170" i="78"/>
  <c r="Q169" i="78"/>
  <c r="Q172" i="78" s="1"/>
  <c r="Q182" i="78" s="1"/>
  <c r="P168" i="78"/>
  <c r="N168" i="78"/>
  <c r="L168" i="78"/>
  <c r="J168" i="78"/>
  <c r="H168" i="78"/>
  <c r="F168" i="78"/>
  <c r="D168" i="78"/>
  <c r="Q167" i="78"/>
  <c r="Z7" i="78" s="1"/>
  <c r="Z8" i="78" s="1"/>
  <c r="Q166" i="78"/>
  <c r="Q165" i="78"/>
  <c r="C161" i="78"/>
  <c r="A161" i="78"/>
  <c r="P149" i="78"/>
  <c r="N149" i="78"/>
  <c r="L149" i="78"/>
  <c r="J149" i="78"/>
  <c r="H149" i="78"/>
  <c r="F149" i="78"/>
  <c r="D149" i="78"/>
  <c r="Q148" i="78"/>
  <c r="Q147" i="78"/>
  <c r="Q146" i="78"/>
  <c r="Q145" i="78"/>
  <c r="Q144" i="78"/>
  <c r="Q143" i="78"/>
  <c r="Q142" i="78"/>
  <c r="Q141" i="78"/>
  <c r="Q149" i="78" s="1"/>
  <c r="P140" i="78"/>
  <c r="P150" i="78" s="1"/>
  <c r="N140" i="78"/>
  <c r="N150" i="78" s="1"/>
  <c r="L140" i="78"/>
  <c r="L150" i="78" s="1"/>
  <c r="J140" i="78"/>
  <c r="J150" i="78" s="1"/>
  <c r="H140" i="78"/>
  <c r="H150" i="78" s="1"/>
  <c r="F140" i="78"/>
  <c r="F150" i="78" s="1"/>
  <c r="D140" i="78"/>
  <c r="D150" i="78" s="1"/>
  <c r="Q139" i="78"/>
  <c r="Y11" i="78" s="1"/>
  <c r="Y12" i="78" s="1"/>
  <c r="Q138" i="78"/>
  <c r="Q137" i="78"/>
  <c r="P136" i="78"/>
  <c r="N136" i="78"/>
  <c r="L136" i="78"/>
  <c r="J136" i="78"/>
  <c r="H136" i="78"/>
  <c r="F136" i="78"/>
  <c r="D136" i="78"/>
  <c r="Q135" i="78"/>
  <c r="Y7" i="78" s="1"/>
  <c r="Q134" i="78"/>
  <c r="Q133" i="78"/>
  <c r="C129" i="78"/>
  <c r="A129" i="78"/>
  <c r="P117" i="78"/>
  <c r="N117" i="78"/>
  <c r="L117" i="78"/>
  <c r="J117" i="78"/>
  <c r="H117" i="78"/>
  <c r="F117" i="78"/>
  <c r="D117" i="78"/>
  <c r="Q116" i="78"/>
  <c r="Q115" i="78"/>
  <c r="X19" i="78" s="1"/>
  <c r="Q114" i="78"/>
  <c r="X18" i="78" s="1"/>
  <c r="Q113" i="78"/>
  <c r="X17" i="78" s="1"/>
  <c r="Q112" i="78"/>
  <c r="Q111" i="78"/>
  <c r="Q110" i="78"/>
  <c r="Q109" i="78"/>
  <c r="P108" i="78"/>
  <c r="P118" i="78" s="1"/>
  <c r="N108" i="78"/>
  <c r="N118" i="78" s="1"/>
  <c r="L108" i="78"/>
  <c r="L118" i="78" s="1"/>
  <c r="J108" i="78"/>
  <c r="J118" i="78" s="1"/>
  <c r="H108" i="78"/>
  <c r="F108" i="78"/>
  <c r="F118" i="78" s="1"/>
  <c r="D108" i="78"/>
  <c r="D118" i="78" s="1"/>
  <c r="Q107" i="78"/>
  <c r="X11" i="78" s="1"/>
  <c r="Q106" i="78"/>
  <c r="X10" i="78" s="1"/>
  <c r="Q105" i="78"/>
  <c r="P104" i="78"/>
  <c r="N104" i="78"/>
  <c r="L104" i="78"/>
  <c r="J104" i="78"/>
  <c r="H104" i="78"/>
  <c r="F104" i="78"/>
  <c r="D104" i="78"/>
  <c r="Q103" i="78"/>
  <c r="X7" i="78" s="1"/>
  <c r="X8" i="78" s="1"/>
  <c r="Q102" i="78"/>
  <c r="Q101" i="78"/>
  <c r="C97" i="78"/>
  <c r="A97" i="78"/>
  <c r="P85" i="78"/>
  <c r="N85" i="78"/>
  <c r="L85" i="78"/>
  <c r="J85" i="78"/>
  <c r="H85" i="78"/>
  <c r="F85" i="78"/>
  <c r="D85" i="78"/>
  <c r="Q84" i="78"/>
  <c r="Q83" i="78"/>
  <c r="Q82" i="78"/>
  <c r="Q81" i="78"/>
  <c r="W17" i="78" s="1"/>
  <c r="Q80" i="78"/>
  <c r="Q79" i="78"/>
  <c r="Q78" i="78"/>
  <c r="Q77" i="78"/>
  <c r="Q85" i="78" s="1"/>
  <c r="P76" i="78"/>
  <c r="P86" i="78" s="1"/>
  <c r="N76" i="78"/>
  <c r="N86" i="78" s="1"/>
  <c r="L76" i="78"/>
  <c r="L86" i="78" s="1"/>
  <c r="J76" i="78"/>
  <c r="J86" i="78" s="1"/>
  <c r="H76" i="78"/>
  <c r="H86" i="78" s="1"/>
  <c r="F76" i="78"/>
  <c r="F86" i="78" s="1"/>
  <c r="D76" i="78"/>
  <c r="D86" i="78" s="1"/>
  <c r="Q75" i="78"/>
  <c r="W11" i="78" s="1"/>
  <c r="Q74" i="78"/>
  <c r="W10" i="78" s="1"/>
  <c r="Q73" i="78"/>
  <c r="P72" i="78"/>
  <c r="N72" i="78"/>
  <c r="L72" i="78"/>
  <c r="J72" i="78"/>
  <c r="H72" i="78"/>
  <c r="F72" i="78"/>
  <c r="D72" i="78"/>
  <c r="Q71" i="78"/>
  <c r="Q72" i="78" s="1"/>
  <c r="Q70" i="78"/>
  <c r="Q69" i="78"/>
  <c r="C65" i="78"/>
  <c r="A65" i="78"/>
  <c r="P53" i="78"/>
  <c r="N53" i="78"/>
  <c r="L53" i="78"/>
  <c r="J53" i="78"/>
  <c r="H53" i="78"/>
  <c r="F53" i="78"/>
  <c r="D53" i="78"/>
  <c r="Q52" i="78"/>
  <c r="Q51" i="78"/>
  <c r="V19" i="78" s="1"/>
  <c r="Q50" i="78"/>
  <c r="Q49" i="78"/>
  <c r="V17" i="78" s="1"/>
  <c r="Q48" i="78"/>
  <c r="Q47" i="78"/>
  <c r="V15" i="78" s="1"/>
  <c r="Q46" i="78"/>
  <c r="Q45" i="78"/>
  <c r="Q53" i="78" s="1"/>
  <c r="P44" i="78"/>
  <c r="P54" i="78" s="1"/>
  <c r="N44" i="78"/>
  <c r="N54" i="78" s="1"/>
  <c r="L44" i="78"/>
  <c r="L54" i="78" s="1"/>
  <c r="J44" i="78"/>
  <c r="J54" i="78" s="1"/>
  <c r="H44" i="78"/>
  <c r="H54" i="78" s="1"/>
  <c r="F44" i="78"/>
  <c r="F54" i="78" s="1"/>
  <c r="D44" i="78"/>
  <c r="D54" i="78" s="1"/>
  <c r="Q43" i="78"/>
  <c r="V11" i="78" s="1"/>
  <c r="Q42" i="78"/>
  <c r="V10" i="78" s="1"/>
  <c r="Q41" i="78"/>
  <c r="P40" i="78"/>
  <c r="N40" i="78"/>
  <c r="L40" i="78"/>
  <c r="J40" i="78"/>
  <c r="H40" i="78"/>
  <c r="F40" i="78"/>
  <c r="D40" i="78"/>
  <c r="Q39" i="78"/>
  <c r="V7" i="78" s="1"/>
  <c r="Q38" i="78"/>
  <c r="Q37" i="78"/>
  <c r="C33" i="78"/>
  <c r="A33" i="78"/>
  <c r="H22" i="78"/>
  <c r="Q21" i="78"/>
  <c r="P21" i="78"/>
  <c r="N21" i="78"/>
  <c r="L21" i="78"/>
  <c r="J21" i="78"/>
  <c r="H21" i="78"/>
  <c r="F21" i="78"/>
  <c r="D21" i="78"/>
  <c r="Z20" i="78"/>
  <c r="Y20" i="78"/>
  <c r="X20" i="78"/>
  <c r="W20" i="78"/>
  <c r="V20" i="78"/>
  <c r="U20" i="78"/>
  <c r="AA20" i="78" s="1"/>
  <c r="Q20" i="78"/>
  <c r="Z19" i="78"/>
  <c r="Y19" i="78"/>
  <c r="W19" i="78"/>
  <c r="U19" i="78"/>
  <c r="Q19" i="78"/>
  <c r="Z18" i="78"/>
  <c r="Y18" i="78"/>
  <c r="W18" i="78"/>
  <c r="V18" i="78"/>
  <c r="U18" i="78"/>
  <c r="Q18" i="78"/>
  <c r="Y17" i="78"/>
  <c r="U17" i="78"/>
  <c r="AA17" i="78" s="1"/>
  <c r="Q17" i="78"/>
  <c r="Z16" i="78"/>
  <c r="Y16" i="78"/>
  <c r="X16" i="78"/>
  <c r="W16" i="78"/>
  <c r="V16" i="78"/>
  <c r="U16" i="78"/>
  <c r="AA16" i="78" s="1"/>
  <c r="Q16" i="78"/>
  <c r="Z15" i="78"/>
  <c r="Y15" i="78"/>
  <c r="X15" i="78"/>
  <c r="W15" i="78"/>
  <c r="U15" i="78"/>
  <c r="Q15" i="78"/>
  <c r="Z14" i="78"/>
  <c r="Y14" i="78"/>
  <c r="X14" i="78"/>
  <c r="W14" i="78"/>
  <c r="V14" i="78"/>
  <c r="U14" i="78"/>
  <c r="AA14" i="78" s="1"/>
  <c r="Q14" i="78"/>
  <c r="Y13" i="78"/>
  <c r="Y21" i="78" s="1"/>
  <c r="U13" i="78"/>
  <c r="U21" i="78" s="1"/>
  <c r="Q13" i="78"/>
  <c r="P12" i="78"/>
  <c r="P22" i="78" s="1"/>
  <c r="N12" i="78"/>
  <c r="N22" i="78" s="1"/>
  <c r="L12" i="78"/>
  <c r="L22" i="78" s="1"/>
  <c r="J12" i="78"/>
  <c r="J22" i="78" s="1"/>
  <c r="H12" i="78"/>
  <c r="F12" i="78"/>
  <c r="F22" i="78" s="1"/>
  <c r="D12" i="78"/>
  <c r="D22" i="78" s="1"/>
  <c r="Z11" i="78"/>
  <c r="Q11" i="78"/>
  <c r="U11" i="78" s="1"/>
  <c r="Z10" i="78"/>
  <c r="Y10" i="78"/>
  <c r="Q10" i="78"/>
  <c r="U10" i="78" s="1"/>
  <c r="Z9" i="78"/>
  <c r="Z12" i="78" s="1"/>
  <c r="Y9" i="78"/>
  <c r="X9" i="78"/>
  <c r="V9" i="78"/>
  <c r="Q9" i="78"/>
  <c r="Q8" i="78"/>
  <c r="P8" i="78"/>
  <c r="N8" i="78"/>
  <c r="L8" i="78"/>
  <c r="J8" i="78"/>
  <c r="H8" i="78"/>
  <c r="F8" i="78"/>
  <c r="D8" i="78"/>
  <c r="D23" i="78" s="1"/>
  <c r="F4" i="78" s="1"/>
  <c r="W7" i="78"/>
  <c r="U7" i="78"/>
  <c r="Q7" i="78"/>
  <c r="AA6" i="78"/>
  <c r="Z6" i="78"/>
  <c r="Y6" i="78"/>
  <c r="X6" i="78"/>
  <c r="W6" i="78"/>
  <c r="V6" i="78"/>
  <c r="U6" i="78"/>
  <c r="Q6" i="78"/>
  <c r="Z5" i="78"/>
  <c r="Y5" i="78"/>
  <c r="Y8" i="78" s="1"/>
  <c r="X5" i="78"/>
  <c r="W5" i="78"/>
  <c r="W8" i="78" s="1"/>
  <c r="V5" i="78"/>
  <c r="U5" i="78"/>
  <c r="U8" i="78" s="1"/>
  <c r="Q5" i="78"/>
  <c r="AA4" i="78"/>
  <c r="U4" i="78"/>
  <c r="Q4" i="78"/>
  <c r="U1" i="78"/>
  <c r="S1" i="78"/>
  <c r="P181" i="77"/>
  <c r="N181" i="77"/>
  <c r="L181" i="77"/>
  <c r="J181" i="77"/>
  <c r="H181" i="77"/>
  <c r="F181" i="77"/>
  <c r="D181" i="77"/>
  <c r="Q180" i="77"/>
  <c r="Q179" i="77"/>
  <c r="Q178" i="77"/>
  <c r="Q177" i="77"/>
  <c r="Z17" i="77" s="1"/>
  <c r="Q176" i="77"/>
  <c r="Q175" i="77"/>
  <c r="Q174" i="77"/>
  <c r="Q173" i="77"/>
  <c r="Q181" i="77" s="1"/>
  <c r="P172" i="77"/>
  <c r="P182" i="77" s="1"/>
  <c r="N172" i="77"/>
  <c r="N182" i="77" s="1"/>
  <c r="L172" i="77"/>
  <c r="L182" i="77" s="1"/>
  <c r="J172" i="77"/>
  <c r="J182" i="77" s="1"/>
  <c r="H172" i="77"/>
  <c r="H182" i="77" s="1"/>
  <c r="F172" i="77"/>
  <c r="F182" i="77" s="1"/>
  <c r="D172" i="77"/>
  <c r="D182" i="77" s="1"/>
  <c r="Q171" i="77"/>
  <c r="Q170" i="77"/>
  <c r="Q169" i="77"/>
  <c r="Q172" i="77" s="1"/>
  <c r="Q182" i="77" s="1"/>
  <c r="P168" i="77"/>
  <c r="N168" i="77"/>
  <c r="L168" i="77"/>
  <c r="J168" i="77"/>
  <c r="H168" i="77"/>
  <c r="F168" i="77"/>
  <c r="D168" i="77"/>
  <c r="Q167" i="77"/>
  <c r="Z7" i="77" s="1"/>
  <c r="Z8" i="77" s="1"/>
  <c r="Q166" i="77"/>
  <c r="Q165" i="77"/>
  <c r="C161" i="77"/>
  <c r="A161" i="77"/>
  <c r="P149" i="77"/>
  <c r="N149" i="77"/>
  <c r="L149" i="77"/>
  <c r="J149" i="77"/>
  <c r="H149" i="77"/>
  <c r="F149" i="77"/>
  <c r="D149" i="77"/>
  <c r="Q148" i="77"/>
  <c r="Q147" i="77"/>
  <c r="Q146" i="77"/>
  <c r="Q145" i="77"/>
  <c r="Q144" i="77"/>
  <c r="Q143" i="77"/>
  <c r="Q142" i="77"/>
  <c r="Q141" i="77"/>
  <c r="Q149" i="77" s="1"/>
  <c r="P140" i="77"/>
  <c r="P150" i="77" s="1"/>
  <c r="N140" i="77"/>
  <c r="N150" i="77" s="1"/>
  <c r="L140" i="77"/>
  <c r="L150" i="77" s="1"/>
  <c r="J140" i="77"/>
  <c r="J150" i="77" s="1"/>
  <c r="H140" i="77"/>
  <c r="H150" i="77" s="1"/>
  <c r="F140" i="77"/>
  <c r="F150" i="77" s="1"/>
  <c r="D140" i="77"/>
  <c r="D150" i="77" s="1"/>
  <c r="Q139" i="77"/>
  <c r="Q138" i="77"/>
  <c r="Y10" i="77" s="1"/>
  <c r="Q137" i="77"/>
  <c r="P136" i="77"/>
  <c r="N136" i="77"/>
  <c r="L136" i="77"/>
  <c r="J136" i="77"/>
  <c r="H136" i="77"/>
  <c r="F136" i="77"/>
  <c r="D136" i="77"/>
  <c r="Q135" i="77"/>
  <c r="Y7" i="77" s="1"/>
  <c r="Q134" i="77"/>
  <c r="Q133" i="77"/>
  <c r="C129" i="77"/>
  <c r="A129" i="77"/>
  <c r="P117" i="77"/>
  <c r="N117" i="77"/>
  <c r="L117" i="77"/>
  <c r="J117" i="77"/>
  <c r="H117" i="77"/>
  <c r="F117" i="77"/>
  <c r="D117" i="77"/>
  <c r="Q116" i="77"/>
  <c r="Q115" i="77"/>
  <c r="X19" i="77" s="1"/>
  <c r="Q114" i="77"/>
  <c r="Q113" i="77"/>
  <c r="X17" i="77" s="1"/>
  <c r="Q112" i="77"/>
  <c r="Q111" i="77"/>
  <c r="Q110" i="77"/>
  <c r="Q109" i="77"/>
  <c r="Q117" i="77" s="1"/>
  <c r="P108" i="77"/>
  <c r="P118" i="77" s="1"/>
  <c r="N108" i="77"/>
  <c r="N118" i="77" s="1"/>
  <c r="L108" i="77"/>
  <c r="L118" i="77" s="1"/>
  <c r="J108" i="77"/>
  <c r="J118" i="77" s="1"/>
  <c r="H108" i="77"/>
  <c r="F108" i="77"/>
  <c r="F118" i="77" s="1"/>
  <c r="D108" i="77"/>
  <c r="D118" i="77" s="1"/>
  <c r="Q107" i="77"/>
  <c r="X11" i="77" s="1"/>
  <c r="Q106" i="77"/>
  <c r="Q105" i="77"/>
  <c r="P104" i="77"/>
  <c r="N104" i="77"/>
  <c r="L104" i="77"/>
  <c r="J104" i="77"/>
  <c r="H104" i="77"/>
  <c r="F104" i="77"/>
  <c r="D104" i="77"/>
  <c r="Q103" i="77"/>
  <c r="X7" i="77" s="1"/>
  <c r="X8" i="77" s="1"/>
  <c r="Q102" i="77"/>
  <c r="Q101" i="77"/>
  <c r="C97" i="77"/>
  <c r="A97" i="77"/>
  <c r="P85" i="77"/>
  <c r="N85" i="77"/>
  <c r="L85" i="77"/>
  <c r="J85" i="77"/>
  <c r="H85" i="77"/>
  <c r="F85" i="77"/>
  <c r="D85" i="77"/>
  <c r="Q84" i="77"/>
  <c r="Q83" i="77"/>
  <c r="Q82" i="77"/>
  <c r="W18" i="77" s="1"/>
  <c r="Q81" i="77"/>
  <c r="W17" i="77" s="1"/>
  <c r="Q80" i="77"/>
  <c r="Q79" i="77"/>
  <c r="Q78" i="77"/>
  <c r="Q77" i="77"/>
  <c r="Q85" i="77" s="1"/>
  <c r="P76" i="77"/>
  <c r="P86" i="77" s="1"/>
  <c r="N76" i="77"/>
  <c r="N86" i="77" s="1"/>
  <c r="L76" i="77"/>
  <c r="L86" i="77" s="1"/>
  <c r="J76" i="77"/>
  <c r="J86" i="77" s="1"/>
  <c r="H76" i="77"/>
  <c r="H86" i="77" s="1"/>
  <c r="F76" i="77"/>
  <c r="F86" i="77" s="1"/>
  <c r="D76" i="77"/>
  <c r="Q75" i="77"/>
  <c r="W11" i="77" s="1"/>
  <c r="W12" i="77" s="1"/>
  <c r="Q74" i="77"/>
  <c r="Q73" i="77"/>
  <c r="P72" i="77"/>
  <c r="N72" i="77"/>
  <c r="L72" i="77"/>
  <c r="J72" i="77"/>
  <c r="H72" i="77"/>
  <c r="F72" i="77"/>
  <c r="D72" i="77"/>
  <c r="Q71" i="77"/>
  <c r="Q72" i="77" s="1"/>
  <c r="Q70" i="77"/>
  <c r="Q69" i="77"/>
  <c r="C65" i="77"/>
  <c r="A65" i="77"/>
  <c r="P53" i="77"/>
  <c r="N53" i="77"/>
  <c r="L53" i="77"/>
  <c r="L54" i="77" s="1"/>
  <c r="J53" i="77"/>
  <c r="H53" i="77"/>
  <c r="F53" i="77"/>
  <c r="D53" i="77"/>
  <c r="Q52" i="77"/>
  <c r="Q51" i="77"/>
  <c r="V19" i="77" s="1"/>
  <c r="Q50" i="77"/>
  <c r="V18" i="77" s="1"/>
  <c r="Q49" i="77"/>
  <c r="V17" i="77" s="1"/>
  <c r="Q48" i="77"/>
  <c r="Q47" i="77"/>
  <c r="V15" i="77" s="1"/>
  <c r="Q46" i="77"/>
  <c r="Q45" i="77"/>
  <c r="P44" i="77"/>
  <c r="N44" i="77"/>
  <c r="L44" i="77"/>
  <c r="J44" i="77"/>
  <c r="J54" i="77" s="1"/>
  <c r="H44" i="77"/>
  <c r="H54" i="77" s="1"/>
  <c r="F44" i="77"/>
  <c r="F54" i="77" s="1"/>
  <c r="D44" i="77"/>
  <c r="D54" i="77" s="1"/>
  <c r="Q43" i="77"/>
  <c r="V11" i="77" s="1"/>
  <c r="Q42" i="77"/>
  <c r="V10" i="77" s="1"/>
  <c r="Q41" i="77"/>
  <c r="P40" i="77"/>
  <c r="N40" i="77"/>
  <c r="L40" i="77"/>
  <c r="J40" i="77"/>
  <c r="H40" i="77"/>
  <c r="F40" i="77"/>
  <c r="D40" i="77"/>
  <c r="Q39" i="77"/>
  <c r="V7" i="77" s="1"/>
  <c r="Q38" i="77"/>
  <c r="Q37" i="77"/>
  <c r="C33" i="77"/>
  <c r="A33" i="77"/>
  <c r="H22" i="77"/>
  <c r="Q21" i="77"/>
  <c r="P21" i="77"/>
  <c r="N21" i="77"/>
  <c r="L21" i="77"/>
  <c r="J21" i="77"/>
  <c r="H21" i="77"/>
  <c r="F21" i="77"/>
  <c r="D21" i="77"/>
  <c r="Z20" i="77"/>
  <c r="Y20" i="77"/>
  <c r="X20" i="77"/>
  <c r="W20" i="77"/>
  <c r="V20" i="77"/>
  <c r="U20" i="77"/>
  <c r="AA20" i="77" s="1"/>
  <c r="Q20" i="77"/>
  <c r="Z19" i="77"/>
  <c r="Y19" i="77"/>
  <c r="W19" i="77"/>
  <c r="U19" i="77"/>
  <c r="Q19" i="77"/>
  <c r="Z18" i="77"/>
  <c r="Y18" i="77"/>
  <c r="X18" i="77"/>
  <c r="U18" i="77"/>
  <c r="Q18" i="77"/>
  <c r="Y17" i="77"/>
  <c r="U17" i="77"/>
  <c r="AA17" i="77" s="1"/>
  <c r="J16" i="2" s="1"/>
  <c r="Q17" i="77"/>
  <c r="Z16" i="77"/>
  <c r="Y16" i="77"/>
  <c r="X16" i="77"/>
  <c r="W16" i="77"/>
  <c r="V16" i="77"/>
  <c r="U16" i="77"/>
  <c r="AA16" i="77" s="1"/>
  <c r="Q16" i="77"/>
  <c r="Z15" i="77"/>
  <c r="Y15" i="77"/>
  <c r="X15" i="77"/>
  <c r="W15" i="77"/>
  <c r="U15" i="77"/>
  <c r="Q15" i="77"/>
  <c r="Z14" i="77"/>
  <c r="Y14" i="77"/>
  <c r="X14" i="77"/>
  <c r="W14" i="77"/>
  <c r="V14" i="77"/>
  <c r="U14" i="77"/>
  <c r="AA14" i="77" s="1"/>
  <c r="Q14" i="77"/>
  <c r="Y13" i="77"/>
  <c r="Y21" i="77" s="1"/>
  <c r="U13" i="77"/>
  <c r="U21" i="77" s="1"/>
  <c r="Q13" i="77"/>
  <c r="P12" i="77"/>
  <c r="P22" i="77" s="1"/>
  <c r="N12" i="77"/>
  <c r="N22" i="77" s="1"/>
  <c r="L12" i="77"/>
  <c r="L22" i="77" s="1"/>
  <c r="J12" i="77"/>
  <c r="J22" i="77" s="1"/>
  <c r="H12" i="77"/>
  <c r="F12" i="77"/>
  <c r="F22" i="77" s="1"/>
  <c r="D12" i="77"/>
  <c r="D22" i="77" s="1"/>
  <c r="Z11" i="77"/>
  <c r="Y11" i="77"/>
  <c r="Q11" i="77"/>
  <c r="U11" i="77" s="1"/>
  <c r="Z10" i="77"/>
  <c r="X10" i="77"/>
  <c r="W10" i="77"/>
  <c r="Q10" i="77"/>
  <c r="U10" i="77" s="1"/>
  <c r="Z9" i="77"/>
  <c r="Z12" i="77" s="1"/>
  <c r="Y9" i="77"/>
  <c r="X9" i="77"/>
  <c r="W9" i="77"/>
  <c r="V9" i="77"/>
  <c r="Q9" i="77"/>
  <c r="Q8" i="77"/>
  <c r="P8" i="77"/>
  <c r="N8" i="77"/>
  <c r="L8" i="77"/>
  <c r="J8" i="77"/>
  <c r="H8" i="77"/>
  <c r="F8" i="77"/>
  <c r="D8" i="77"/>
  <c r="D23" i="77" s="1"/>
  <c r="F4" i="77" s="1"/>
  <c r="W7" i="77"/>
  <c r="U7" i="77"/>
  <c r="Q7" i="77"/>
  <c r="Z6" i="77"/>
  <c r="Y6" i="77"/>
  <c r="X6" i="77"/>
  <c r="W6" i="77"/>
  <c r="AA6" i="77" s="1"/>
  <c r="V6" i="77"/>
  <c r="U6" i="77"/>
  <c r="Q6" i="77"/>
  <c r="Z5" i="77"/>
  <c r="Y5" i="77"/>
  <c r="Y8" i="77" s="1"/>
  <c r="X5" i="77"/>
  <c r="W5" i="77"/>
  <c r="W8" i="77" s="1"/>
  <c r="V5" i="77"/>
  <c r="U5" i="77"/>
  <c r="U8" i="77" s="1"/>
  <c r="Q5" i="77"/>
  <c r="AA4" i="77"/>
  <c r="U4" i="77"/>
  <c r="Q4" i="77"/>
  <c r="U1" i="77"/>
  <c r="S1" i="77"/>
  <c r="P181" i="76"/>
  <c r="N181" i="76"/>
  <c r="L181" i="76"/>
  <c r="J181" i="76"/>
  <c r="H181" i="76"/>
  <c r="F181" i="76"/>
  <c r="D181" i="76"/>
  <c r="Q180" i="76"/>
  <c r="Q179" i="76"/>
  <c r="Q178" i="76"/>
  <c r="Q177" i="76"/>
  <c r="Z17" i="76" s="1"/>
  <c r="Z21" i="76" s="1"/>
  <c r="Q176" i="76"/>
  <c r="Q175" i="76"/>
  <c r="Q174" i="76"/>
  <c r="Q173" i="76"/>
  <c r="Q181" i="76" s="1"/>
  <c r="P172" i="76"/>
  <c r="P182" i="76" s="1"/>
  <c r="N172" i="76"/>
  <c r="N182" i="76" s="1"/>
  <c r="L172" i="76"/>
  <c r="L182" i="76" s="1"/>
  <c r="J172" i="76"/>
  <c r="J182" i="76" s="1"/>
  <c r="H172" i="76"/>
  <c r="H182" i="76" s="1"/>
  <c r="F172" i="76"/>
  <c r="F182" i="76" s="1"/>
  <c r="D172" i="76"/>
  <c r="D182" i="76" s="1"/>
  <c r="Q171" i="76"/>
  <c r="Q170" i="76"/>
  <c r="Q169" i="76"/>
  <c r="Q172" i="76" s="1"/>
  <c r="P168" i="76"/>
  <c r="N168" i="76"/>
  <c r="L168" i="76"/>
  <c r="J168" i="76"/>
  <c r="H168" i="76"/>
  <c r="F168" i="76"/>
  <c r="D168" i="76"/>
  <c r="Q167" i="76"/>
  <c r="Q168" i="76" s="1"/>
  <c r="Q166" i="76"/>
  <c r="Q165" i="76"/>
  <c r="C161" i="76"/>
  <c r="A161" i="76"/>
  <c r="P149" i="76"/>
  <c r="N149" i="76"/>
  <c r="L149" i="76"/>
  <c r="J149" i="76"/>
  <c r="H149" i="76"/>
  <c r="F149" i="76"/>
  <c r="D149" i="76"/>
  <c r="Q148" i="76"/>
  <c r="Q147" i="76"/>
  <c r="Q146" i="76"/>
  <c r="Q145" i="76"/>
  <c r="Q144" i="76"/>
  <c r="Q143" i="76"/>
  <c r="Q142" i="76"/>
  <c r="Q141" i="76"/>
  <c r="P140" i="76"/>
  <c r="P150" i="76" s="1"/>
  <c r="N140" i="76"/>
  <c r="N150" i="76" s="1"/>
  <c r="L140" i="76"/>
  <c r="L150" i="76" s="1"/>
  <c r="J140" i="76"/>
  <c r="J150" i="76" s="1"/>
  <c r="H140" i="76"/>
  <c r="H150" i="76" s="1"/>
  <c r="F140" i="76"/>
  <c r="F150" i="76" s="1"/>
  <c r="D140" i="76"/>
  <c r="D150" i="76" s="1"/>
  <c r="Q139" i="76"/>
  <c r="Y11" i="76" s="1"/>
  <c r="Y12" i="76" s="1"/>
  <c r="Q138" i="76"/>
  <c r="Q137" i="76"/>
  <c r="P136" i="76"/>
  <c r="N136" i="76"/>
  <c r="L136" i="76"/>
  <c r="J136" i="76"/>
  <c r="H136" i="76"/>
  <c r="F136" i="76"/>
  <c r="D136" i="76"/>
  <c r="Q135" i="76"/>
  <c r="Y7" i="76" s="1"/>
  <c r="Q134" i="76"/>
  <c r="Q133" i="76"/>
  <c r="C129" i="76"/>
  <c r="A129" i="76"/>
  <c r="P117" i="76"/>
  <c r="N117" i="76"/>
  <c r="L117" i="76"/>
  <c r="J117" i="76"/>
  <c r="H117" i="76"/>
  <c r="F117" i="76"/>
  <c r="D117" i="76"/>
  <c r="Q116" i="76"/>
  <c r="Q115" i="76"/>
  <c r="Q114" i="76"/>
  <c r="X18" i="76" s="1"/>
  <c r="Q113" i="76"/>
  <c r="X17" i="76" s="1"/>
  <c r="Q112" i="76"/>
  <c r="Q111" i="76"/>
  <c r="Q110" i="76"/>
  <c r="Q109" i="76"/>
  <c r="P108" i="76"/>
  <c r="P118" i="76" s="1"/>
  <c r="N108" i="76"/>
  <c r="N118" i="76" s="1"/>
  <c r="L108" i="76"/>
  <c r="L118" i="76" s="1"/>
  <c r="J108" i="76"/>
  <c r="H108" i="76"/>
  <c r="H118" i="76" s="1"/>
  <c r="F108" i="76"/>
  <c r="F118" i="76" s="1"/>
  <c r="D108" i="76"/>
  <c r="D118" i="76" s="1"/>
  <c r="Q107" i="76"/>
  <c r="X11" i="76" s="1"/>
  <c r="Q106" i="76"/>
  <c r="X10" i="76" s="1"/>
  <c r="Q105" i="76"/>
  <c r="P104" i="76"/>
  <c r="N104" i="76"/>
  <c r="L104" i="76"/>
  <c r="J104" i="76"/>
  <c r="H104" i="76"/>
  <c r="F104" i="76"/>
  <c r="D104" i="76"/>
  <c r="Q103" i="76"/>
  <c r="X7" i="76" s="1"/>
  <c r="X8" i="76" s="1"/>
  <c r="Q102" i="76"/>
  <c r="Q101" i="76"/>
  <c r="C97" i="76"/>
  <c r="A97" i="76"/>
  <c r="P85" i="76"/>
  <c r="N85" i="76"/>
  <c r="L85" i="76"/>
  <c r="J85" i="76"/>
  <c r="H85" i="76"/>
  <c r="F85" i="76"/>
  <c r="D85" i="76"/>
  <c r="Q84" i="76"/>
  <c r="Q83" i="76"/>
  <c r="W19" i="76" s="1"/>
  <c r="Q82" i="76"/>
  <c r="Q81" i="76"/>
  <c r="W17" i="76" s="1"/>
  <c r="Q80" i="76"/>
  <c r="Q79" i="76"/>
  <c r="Q78" i="76"/>
  <c r="Q77" i="76"/>
  <c r="P76" i="76"/>
  <c r="P86" i="76" s="1"/>
  <c r="N76" i="76"/>
  <c r="N86" i="76" s="1"/>
  <c r="L76" i="76"/>
  <c r="L86" i="76" s="1"/>
  <c r="J76" i="76"/>
  <c r="H76" i="76"/>
  <c r="H86" i="76" s="1"/>
  <c r="F76" i="76"/>
  <c r="F86" i="76" s="1"/>
  <c r="D76" i="76"/>
  <c r="D86" i="76" s="1"/>
  <c r="Q75" i="76"/>
  <c r="W11" i="76" s="1"/>
  <c r="Q74" i="76"/>
  <c r="Q73" i="76"/>
  <c r="P72" i="76"/>
  <c r="N72" i="76"/>
  <c r="L72" i="76"/>
  <c r="J72" i="76"/>
  <c r="H72" i="76"/>
  <c r="F72" i="76"/>
  <c r="D72" i="76"/>
  <c r="Q71" i="76"/>
  <c r="Q72" i="76" s="1"/>
  <c r="Q70" i="76"/>
  <c r="Q69" i="76"/>
  <c r="C65" i="76"/>
  <c r="A65" i="76"/>
  <c r="P53" i="76"/>
  <c r="N53" i="76"/>
  <c r="L53" i="76"/>
  <c r="J53" i="76"/>
  <c r="H53" i="76"/>
  <c r="F53" i="76"/>
  <c r="D53" i="76"/>
  <c r="Q52" i="76"/>
  <c r="Q51" i="76"/>
  <c r="Q50" i="76"/>
  <c r="V18" i="76" s="1"/>
  <c r="Q49" i="76"/>
  <c r="V17" i="76" s="1"/>
  <c r="Q48" i="76"/>
  <c r="Q47" i="76"/>
  <c r="Q46" i="76"/>
  <c r="Q45" i="76"/>
  <c r="P44" i="76"/>
  <c r="N44" i="76"/>
  <c r="N54" i="76" s="1"/>
  <c r="L44" i="76"/>
  <c r="L54" i="76" s="1"/>
  <c r="J44" i="76"/>
  <c r="J54" i="76" s="1"/>
  <c r="H44" i="76"/>
  <c r="H54" i="76" s="1"/>
  <c r="F44" i="76"/>
  <c r="F54" i="76" s="1"/>
  <c r="D44" i="76"/>
  <c r="D54" i="76" s="1"/>
  <c r="Q43" i="76"/>
  <c r="V11" i="76" s="1"/>
  <c r="Q42" i="76"/>
  <c r="V10" i="76" s="1"/>
  <c r="Q41" i="76"/>
  <c r="P40" i="76"/>
  <c r="N40" i="76"/>
  <c r="L40" i="76"/>
  <c r="J40" i="76"/>
  <c r="H40" i="76"/>
  <c r="F40" i="76"/>
  <c r="D40" i="76"/>
  <c r="Q39" i="76"/>
  <c r="V7" i="76" s="1"/>
  <c r="Q38" i="76"/>
  <c r="Q37" i="76"/>
  <c r="C33" i="76"/>
  <c r="A33" i="76"/>
  <c r="H22" i="76"/>
  <c r="P21" i="76"/>
  <c r="N21" i="76"/>
  <c r="L21" i="76"/>
  <c r="J21" i="76"/>
  <c r="H21" i="76"/>
  <c r="F21" i="76"/>
  <c r="D21" i="76"/>
  <c r="Z20" i="76"/>
  <c r="Y20" i="76"/>
  <c r="X20" i="76"/>
  <c r="W20" i="76"/>
  <c r="V20" i="76"/>
  <c r="U20" i="76"/>
  <c r="AA20" i="76" s="1"/>
  <c r="Q20" i="76"/>
  <c r="Z19" i="76"/>
  <c r="Y19" i="76"/>
  <c r="X19" i="76"/>
  <c r="V19" i="76"/>
  <c r="U19" i="76"/>
  <c r="Q19" i="76"/>
  <c r="Z18" i="76"/>
  <c r="Y18" i="76"/>
  <c r="W18" i="76"/>
  <c r="Q18" i="76"/>
  <c r="U18" i="76" s="1"/>
  <c r="Y17" i="76"/>
  <c r="U17" i="76"/>
  <c r="Q17" i="76"/>
  <c r="Z16" i="76"/>
  <c r="Y16" i="76"/>
  <c r="X16" i="76"/>
  <c r="W16" i="76"/>
  <c r="V16" i="76"/>
  <c r="U16" i="76"/>
  <c r="AA16" i="76" s="1"/>
  <c r="Q16" i="76"/>
  <c r="Z15" i="76"/>
  <c r="Y15" i="76"/>
  <c r="X15" i="76"/>
  <c r="W15" i="76"/>
  <c r="V15" i="76"/>
  <c r="U15" i="76"/>
  <c r="AA15" i="76" s="1"/>
  <c r="Q15" i="76"/>
  <c r="Z14" i="76"/>
  <c r="Y14" i="76"/>
  <c r="X14" i="76"/>
  <c r="W14" i="76"/>
  <c r="V14" i="76"/>
  <c r="U14" i="76"/>
  <c r="AA14" i="76" s="1"/>
  <c r="Q14" i="76"/>
  <c r="Z13" i="76"/>
  <c r="Y13" i="76"/>
  <c r="U13" i="76"/>
  <c r="Q13" i="76"/>
  <c r="Q21" i="76" s="1"/>
  <c r="P12" i="76"/>
  <c r="N12" i="76"/>
  <c r="N22" i="76" s="1"/>
  <c r="L12" i="76"/>
  <c r="L22" i="76" s="1"/>
  <c r="J12" i="76"/>
  <c r="J22" i="76" s="1"/>
  <c r="H12" i="76"/>
  <c r="F12" i="76"/>
  <c r="F22" i="76" s="1"/>
  <c r="D12" i="76"/>
  <c r="D22" i="76" s="1"/>
  <c r="Z11" i="76"/>
  <c r="Q11" i="76"/>
  <c r="U11" i="76" s="1"/>
  <c r="Z10" i="76"/>
  <c r="Y10" i="76"/>
  <c r="W10" i="76"/>
  <c r="Q10" i="76"/>
  <c r="U10" i="76" s="1"/>
  <c r="Z9" i="76"/>
  <c r="Z12" i="76" s="1"/>
  <c r="Z22" i="76" s="1"/>
  <c r="Y9" i="76"/>
  <c r="W9" i="76"/>
  <c r="V9" i="76"/>
  <c r="Q9" i="76"/>
  <c r="Q8" i="76"/>
  <c r="P8" i="76"/>
  <c r="N8" i="76"/>
  <c r="L8" i="76"/>
  <c r="J8" i="76"/>
  <c r="H8" i="76"/>
  <c r="F8" i="76"/>
  <c r="D8" i="76"/>
  <c r="Z7" i="76"/>
  <c r="W7" i="76"/>
  <c r="Q7" i="76"/>
  <c r="U7" i="76" s="1"/>
  <c r="AA7" i="76" s="1"/>
  <c r="Z6" i="76"/>
  <c r="Y6" i="76"/>
  <c r="X6" i="76"/>
  <c r="W6" i="76"/>
  <c r="V6" i="76"/>
  <c r="Q6" i="76"/>
  <c r="U6" i="76" s="1"/>
  <c r="AA6" i="76" s="1"/>
  <c r="Z5" i="76"/>
  <c r="Z8" i="76" s="1"/>
  <c r="Y5" i="76"/>
  <c r="Y8" i="76" s="1"/>
  <c r="X5" i="76"/>
  <c r="W5" i="76"/>
  <c r="W8" i="76" s="1"/>
  <c r="V5" i="76"/>
  <c r="V8" i="76" s="1"/>
  <c r="Q5" i="76"/>
  <c r="U5" i="76" s="1"/>
  <c r="AA4" i="76"/>
  <c r="Q4" i="76"/>
  <c r="U4" i="76" s="1"/>
  <c r="U1" i="76"/>
  <c r="S1" i="76"/>
  <c r="P181" i="75"/>
  <c r="N181" i="75"/>
  <c r="L181" i="75"/>
  <c r="J181" i="75"/>
  <c r="H181" i="75"/>
  <c r="F181" i="75"/>
  <c r="D181" i="75"/>
  <c r="Q180" i="75"/>
  <c r="Q179" i="75"/>
  <c r="Q178" i="75"/>
  <c r="Q177" i="75"/>
  <c r="Z17" i="75" s="1"/>
  <c r="Q176" i="75"/>
  <c r="Q175" i="75"/>
  <c r="Q174" i="75"/>
  <c r="Q173" i="75"/>
  <c r="Q181" i="75" s="1"/>
  <c r="P172" i="75"/>
  <c r="P182" i="75" s="1"/>
  <c r="N172" i="75"/>
  <c r="N182" i="75" s="1"/>
  <c r="L172" i="75"/>
  <c r="L182" i="75" s="1"/>
  <c r="J172" i="75"/>
  <c r="J182" i="75" s="1"/>
  <c r="H172" i="75"/>
  <c r="H182" i="75" s="1"/>
  <c r="F172" i="75"/>
  <c r="F182" i="75" s="1"/>
  <c r="D172" i="75"/>
  <c r="D182" i="75" s="1"/>
  <c r="Q171" i="75"/>
  <c r="Q170" i="75"/>
  <c r="Q169" i="75"/>
  <c r="Q172" i="75" s="1"/>
  <c r="P168" i="75"/>
  <c r="N168" i="75"/>
  <c r="L168" i="75"/>
  <c r="J168" i="75"/>
  <c r="H168" i="75"/>
  <c r="F168" i="75"/>
  <c r="D168" i="75"/>
  <c r="Q167" i="75"/>
  <c r="Q168" i="75" s="1"/>
  <c r="Q166" i="75"/>
  <c r="Q165" i="75"/>
  <c r="C161" i="75"/>
  <c r="A161" i="75"/>
  <c r="P149" i="75"/>
  <c r="N149" i="75"/>
  <c r="L149" i="75"/>
  <c r="J149" i="75"/>
  <c r="H149" i="75"/>
  <c r="F149" i="75"/>
  <c r="D149" i="75"/>
  <c r="Q148" i="75"/>
  <c r="Q147" i="75"/>
  <c r="Q146" i="75"/>
  <c r="Y18" i="75" s="1"/>
  <c r="Q145" i="75"/>
  <c r="Q144" i="75"/>
  <c r="Q143" i="75"/>
  <c r="Q142" i="75"/>
  <c r="Q141" i="75"/>
  <c r="P140" i="75"/>
  <c r="P150" i="75" s="1"/>
  <c r="N140" i="75"/>
  <c r="N150" i="75" s="1"/>
  <c r="L140" i="75"/>
  <c r="L150" i="75" s="1"/>
  <c r="J140" i="75"/>
  <c r="J150" i="75" s="1"/>
  <c r="H140" i="75"/>
  <c r="H150" i="75" s="1"/>
  <c r="F140" i="75"/>
  <c r="F150" i="75" s="1"/>
  <c r="D140" i="75"/>
  <c r="D150" i="75" s="1"/>
  <c r="Q139" i="75"/>
  <c r="Q138" i="75"/>
  <c r="Q137" i="75"/>
  <c r="P136" i="75"/>
  <c r="N136" i="75"/>
  <c r="L136" i="75"/>
  <c r="J136" i="75"/>
  <c r="H136" i="75"/>
  <c r="F136" i="75"/>
  <c r="D136" i="75"/>
  <c r="Q135" i="75"/>
  <c r="Y7" i="75" s="1"/>
  <c r="Q134" i="75"/>
  <c r="Q133" i="75"/>
  <c r="C129" i="75"/>
  <c r="A129" i="75"/>
  <c r="P117" i="75"/>
  <c r="N117" i="75"/>
  <c r="L117" i="75"/>
  <c r="J117" i="75"/>
  <c r="H117" i="75"/>
  <c r="F117" i="75"/>
  <c r="D117" i="75"/>
  <c r="Q116" i="75"/>
  <c r="Q115" i="75"/>
  <c r="Q114" i="75"/>
  <c r="X18" i="75" s="1"/>
  <c r="Q113" i="75"/>
  <c r="X17" i="75" s="1"/>
  <c r="Q112" i="75"/>
  <c r="Q111" i="75"/>
  <c r="Q110" i="75"/>
  <c r="Q109" i="75"/>
  <c r="P108" i="75"/>
  <c r="N108" i="75"/>
  <c r="N118" i="75" s="1"/>
  <c r="L108" i="75"/>
  <c r="L118" i="75" s="1"/>
  <c r="J108" i="75"/>
  <c r="J118" i="75" s="1"/>
  <c r="H108" i="75"/>
  <c r="H118" i="75" s="1"/>
  <c r="F108" i="75"/>
  <c r="F118" i="75" s="1"/>
  <c r="D108" i="75"/>
  <c r="D118" i="75" s="1"/>
  <c r="Q107" i="75"/>
  <c r="X11" i="75" s="1"/>
  <c r="Q106" i="75"/>
  <c r="X10" i="75" s="1"/>
  <c r="Q105" i="75"/>
  <c r="P104" i="75"/>
  <c r="N104" i="75"/>
  <c r="L104" i="75"/>
  <c r="J104" i="75"/>
  <c r="H104" i="75"/>
  <c r="F104" i="75"/>
  <c r="D104" i="75"/>
  <c r="Q103" i="75"/>
  <c r="X7" i="75" s="1"/>
  <c r="X8" i="75" s="1"/>
  <c r="Q102" i="75"/>
  <c r="Q101" i="75"/>
  <c r="C97" i="75"/>
  <c r="A97" i="75"/>
  <c r="P85" i="75"/>
  <c r="N85" i="75"/>
  <c r="L85" i="75"/>
  <c r="J85" i="75"/>
  <c r="H85" i="75"/>
  <c r="F85" i="75"/>
  <c r="D85" i="75"/>
  <c r="Q84" i="75"/>
  <c r="Q83" i="75"/>
  <c r="W19" i="75" s="1"/>
  <c r="Q82" i="75"/>
  <c r="Q81" i="75"/>
  <c r="W17" i="75" s="1"/>
  <c r="Q80" i="75"/>
  <c r="Q79" i="75"/>
  <c r="Q78" i="75"/>
  <c r="Q77" i="75"/>
  <c r="P76" i="75"/>
  <c r="P86" i="75" s="1"/>
  <c r="N76" i="75"/>
  <c r="N86" i="75" s="1"/>
  <c r="L76" i="75"/>
  <c r="L86" i="75" s="1"/>
  <c r="J76" i="75"/>
  <c r="J86" i="75" s="1"/>
  <c r="H76" i="75"/>
  <c r="H86" i="75" s="1"/>
  <c r="F76" i="75"/>
  <c r="F86" i="75" s="1"/>
  <c r="D76" i="75"/>
  <c r="D86" i="75" s="1"/>
  <c r="Q75" i="75"/>
  <c r="W11" i="75" s="1"/>
  <c r="Q74" i="75"/>
  <c r="W10" i="75" s="1"/>
  <c r="Q73" i="75"/>
  <c r="P72" i="75"/>
  <c r="N72" i="75"/>
  <c r="L72" i="75"/>
  <c r="J72" i="75"/>
  <c r="H72" i="75"/>
  <c r="F72" i="75"/>
  <c r="D72" i="75"/>
  <c r="Q71" i="75"/>
  <c r="Q72" i="75" s="1"/>
  <c r="Q70" i="75"/>
  <c r="Q69" i="75"/>
  <c r="C65" i="75"/>
  <c r="A65" i="75"/>
  <c r="P53" i="75"/>
  <c r="N53" i="75"/>
  <c r="L53" i="75"/>
  <c r="J53" i="75"/>
  <c r="H53" i="75"/>
  <c r="F53" i="75"/>
  <c r="D53" i="75"/>
  <c r="Q52" i="75"/>
  <c r="Q51" i="75"/>
  <c r="Q50" i="75"/>
  <c r="Q49" i="75"/>
  <c r="V17" i="75" s="1"/>
  <c r="Q48" i="75"/>
  <c r="Q47" i="75"/>
  <c r="Q46" i="75"/>
  <c r="Q45" i="75"/>
  <c r="Q53" i="75" s="1"/>
  <c r="P44" i="75"/>
  <c r="P54" i="75" s="1"/>
  <c r="N44" i="75"/>
  <c r="N54" i="75" s="1"/>
  <c r="L44" i="75"/>
  <c r="L54" i="75" s="1"/>
  <c r="J44" i="75"/>
  <c r="J54" i="75" s="1"/>
  <c r="H44" i="75"/>
  <c r="H54" i="75" s="1"/>
  <c r="F44" i="75"/>
  <c r="F54" i="75" s="1"/>
  <c r="D44" i="75"/>
  <c r="D54" i="75" s="1"/>
  <c r="Q43" i="75"/>
  <c r="V11" i="75" s="1"/>
  <c r="Q42" i="75"/>
  <c r="V10" i="75" s="1"/>
  <c r="Q41" i="75"/>
  <c r="P40" i="75"/>
  <c r="N40" i="75"/>
  <c r="L40" i="75"/>
  <c r="J40" i="75"/>
  <c r="H40" i="75"/>
  <c r="F40" i="75"/>
  <c r="D40" i="75"/>
  <c r="Q39" i="75"/>
  <c r="V7" i="75" s="1"/>
  <c r="Q38" i="75"/>
  <c r="Q37" i="75"/>
  <c r="C33" i="75"/>
  <c r="A33" i="75"/>
  <c r="P21" i="75"/>
  <c r="N21" i="75"/>
  <c r="L21" i="75"/>
  <c r="J21" i="75"/>
  <c r="H21" i="75"/>
  <c r="F21" i="75"/>
  <c r="D21" i="75"/>
  <c r="Z20" i="75"/>
  <c r="Y20" i="75"/>
  <c r="X20" i="75"/>
  <c r="W20" i="75"/>
  <c r="V20" i="75"/>
  <c r="U20" i="75"/>
  <c r="AA20" i="75" s="1"/>
  <c r="Q20" i="75"/>
  <c r="Z19" i="75"/>
  <c r="Y19" i="75"/>
  <c r="X19" i="75"/>
  <c r="V19" i="75"/>
  <c r="Q19" i="75"/>
  <c r="U19" i="75" s="1"/>
  <c r="Z18" i="75"/>
  <c r="W18" i="75"/>
  <c r="V18" i="75"/>
  <c r="Q18" i="75"/>
  <c r="U18" i="75" s="1"/>
  <c r="Y17" i="75"/>
  <c r="U17" i="75"/>
  <c r="Q17" i="75"/>
  <c r="Z16" i="75"/>
  <c r="Y16" i="75"/>
  <c r="X16" i="75"/>
  <c r="W16" i="75"/>
  <c r="V16" i="75"/>
  <c r="U16" i="75"/>
  <c r="AA16" i="75" s="1"/>
  <c r="Q16" i="75"/>
  <c r="Z15" i="75"/>
  <c r="Y15" i="75"/>
  <c r="X15" i="75"/>
  <c r="W15" i="75"/>
  <c r="V15" i="75"/>
  <c r="U15" i="75"/>
  <c r="AA15" i="75" s="1"/>
  <c r="Q15" i="75"/>
  <c r="Z14" i="75"/>
  <c r="Y14" i="75"/>
  <c r="X14" i="75"/>
  <c r="W14" i="75"/>
  <c r="V14" i="75"/>
  <c r="U14" i="75"/>
  <c r="AA14" i="75" s="1"/>
  <c r="Q14" i="75"/>
  <c r="Y13" i="75"/>
  <c r="U13" i="75"/>
  <c r="Q13" i="75"/>
  <c r="P12" i="75"/>
  <c r="P22" i="75" s="1"/>
  <c r="N12" i="75"/>
  <c r="L12" i="75"/>
  <c r="L22" i="75" s="1"/>
  <c r="J12" i="75"/>
  <c r="J22" i="75" s="1"/>
  <c r="H12" i="75"/>
  <c r="F12" i="75"/>
  <c r="F22" i="75" s="1"/>
  <c r="D12" i="75"/>
  <c r="D22" i="75" s="1"/>
  <c r="Z11" i="75"/>
  <c r="Y11" i="75"/>
  <c r="Q11" i="75"/>
  <c r="U11" i="75" s="1"/>
  <c r="Z10" i="75"/>
  <c r="Y10" i="75"/>
  <c r="Q10" i="75"/>
  <c r="U10" i="75" s="1"/>
  <c r="Z9" i="75"/>
  <c r="Z12" i="75" s="1"/>
  <c r="Y9" i="75"/>
  <c r="X9" i="75"/>
  <c r="W9" i="75"/>
  <c r="V9" i="75"/>
  <c r="Q9" i="75"/>
  <c r="Q8" i="75"/>
  <c r="P8" i="75"/>
  <c r="N8" i="75"/>
  <c r="L8" i="75"/>
  <c r="J8" i="75"/>
  <c r="H8" i="75"/>
  <c r="F8" i="75"/>
  <c r="D8" i="75"/>
  <c r="Z7" i="75"/>
  <c r="W7" i="75"/>
  <c r="U7" i="75"/>
  <c r="Q7" i="75"/>
  <c r="Z6" i="75"/>
  <c r="Y6" i="75"/>
  <c r="X6" i="75"/>
  <c r="W6" i="75"/>
  <c r="AA6" i="75" s="1"/>
  <c r="V6" i="75"/>
  <c r="U6" i="75"/>
  <c r="Q6" i="75"/>
  <c r="AA5" i="75"/>
  <c r="Z5" i="75"/>
  <c r="Z8" i="75" s="1"/>
  <c r="Y5" i="75"/>
  <c r="Y8" i="75" s="1"/>
  <c r="X5" i="75"/>
  <c r="W5" i="75"/>
  <c r="W8" i="75" s="1"/>
  <c r="V5" i="75"/>
  <c r="V8" i="75" s="1"/>
  <c r="U5" i="75"/>
  <c r="U8" i="75" s="1"/>
  <c r="Q5" i="75"/>
  <c r="AA4" i="75"/>
  <c r="U4" i="75"/>
  <c r="Q4" i="75"/>
  <c r="U1" i="75"/>
  <c r="S1" i="75"/>
  <c r="P181" i="74"/>
  <c r="N181" i="74"/>
  <c r="L181" i="74"/>
  <c r="J181" i="74"/>
  <c r="H181" i="74"/>
  <c r="F181" i="74"/>
  <c r="D181" i="74"/>
  <c r="Q180" i="74"/>
  <c r="Q179" i="74"/>
  <c r="Q178" i="74"/>
  <c r="Q177" i="74"/>
  <c r="Z17" i="74" s="1"/>
  <c r="Q176" i="74"/>
  <c r="Q175" i="74"/>
  <c r="Q174" i="74"/>
  <c r="Q173" i="74"/>
  <c r="Q181" i="74" s="1"/>
  <c r="P172" i="74"/>
  <c r="P182" i="74" s="1"/>
  <c r="N172" i="74"/>
  <c r="N182" i="74" s="1"/>
  <c r="L172" i="74"/>
  <c r="L182" i="74" s="1"/>
  <c r="J172" i="74"/>
  <c r="J182" i="74" s="1"/>
  <c r="H172" i="74"/>
  <c r="H182" i="74" s="1"/>
  <c r="F172" i="74"/>
  <c r="F182" i="74" s="1"/>
  <c r="D172" i="74"/>
  <c r="D182" i="74" s="1"/>
  <c r="Q171" i="74"/>
  <c r="Z11" i="74" s="1"/>
  <c r="Q170" i="74"/>
  <c r="Q169" i="74"/>
  <c r="P168" i="74"/>
  <c r="N168" i="74"/>
  <c r="L168" i="74"/>
  <c r="J168" i="74"/>
  <c r="H168" i="74"/>
  <c r="F168" i="74"/>
  <c r="D168" i="74"/>
  <c r="Q167" i="74"/>
  <c r="Z7" i="74" s="1"/>
  <c r="Z8" i="74" s="1"/>
  <c r="Q166" i="74"/>
  <c r="Q165" i="74"/>
  <c r="C161" i="74"/>
  <c r="A161" i="74"/>
  <c r="P149" i="74"/>
  <c r="N149" i="74"/>
  <c r="L149" i="74"/>
  <c r="J149" i="74"/>
  <c r="H149" i="74"/>
  <c r="F149" i="74"/>
  <c r="D149" i="74"/>
  <c r="Q148" i="74"/>
  <c r="Q147" i="74"/>
  <c r="Q146" i="74"/>
  <c r="Q145" i="74"/>
  <c r="Q144" i="74"/>
  <c r="Q143" i="74"/>
  <c r="Q142" i="74"/>
  <c r="Q141" i="74"/>
  <c r="P140" i="74"/>
  <c r="P150" i="74" s="1"/>
  <c r="N140" i="74"/>
  <c r="L140" i="74"/>
  <c r="L150" i="74" s="1"/>
  <c r="J140" i="74"/>
  <c r="J150" i="74" s="1"/>
  <c r="H140" i="74"/>
  <c r="F140" i="74"/>
  <c r="F150" i="74" s="1"/>
  <c r="D140" i="74"/>
  <c r="D150" i="74" s="1"/>
  <c r="Q139" i="74"/>
  <c r="Y11" i="74" s="1"/>
  <c r="Q138" i="74"/>
  <c r="Y10" i="74" s="1"/>
  <c r="Q137" i="74"/>
  <c r="P136" i="74"/>
  <c r="N136" i="74"/>
  <c r="L136" i="74"/>
  <c r="J136" i="74"/>
  <c r="H136" i="74"/>
  <c r="F136" i="74"/>
  <c r="D136" i="74"/>
  <c r="Q135" i="74"/>
  <c r="Y7" i="74" s="1"/>
  <c r="Q134" i="74"/>
  <c r="Q133" i="74"/>
  <c r="C129" i="74"/>
  <c r="A129" i="74"/>
  <c r="P117" i="74"/>
  <c r="N117" i="74"/>
  <c r="L117" i="74"/>
  <c r="J117" i="74"/>
  <c r="H117" i="74"/>
  <c r="F117" i="74"/>
  <c r="D117" i="74"/>
  <c r="Q116" i="74"/>
  <c r="Q115" i="74"/>
  <c r="Q114" i="74"/>
  <c r="Q113" i="74"/>
  <c r="X17" i="74" s="1"/>
  <c r="Q112" i="74"/>
  <c r="Q111" i="74"/>
  <c r="Q110" i="74"/>
  <c r="Q109" i="74"/>
  <c r="Q117" i="74" s="1"/>
  <c r="P108" i="74"/>
  <c r="P118" i="74" s="1"/>
  <c r="N108" i="74"/>
  <c r="N118" i="74" s="1"/>
  <c r="L108" i="74"/>
  <c r="L118" i="74" s="1"/>
  <c r="J108" i="74"/>
  <c r="H108" i="74"/>
  <c r="H118" i="74" s="1"/>
  <c r="F108" i="74"/>
  <c r="F118" i="74" s="1"/>
  <c r="D108" i="74"/>
  <c r="D118" i="74" s="1"/>
  <c r="Q107" i="74"/>
  <c r="X11" i="74" s="1"/>
  <c r="Q106" i="74"/>
  <c r="X10" i="74" s="1"/>
  <c r="Q105" i="74"/>
  <c r="P104" i="74"/>
  <c r="N104" i="74"/>
  <c r="L104" i="74"/>
  <c r="J104" i="74"/>
  <c r="H104" i="74"/>
  <c r="F104" i="74"/>
  <c r="D104" i="74"/>
  <c r="Q103" i="74"/>
  <c r="Q104" i="74" s="1"/>
  <c r="Q102" i="74"/>
  <c r="Q101" i="74"/>
  <c r="C97" i="74"/>
  <c r="A97" i="74"/>
  <c r="P85" i="74"/>
  <c r="N85" i="74"/>
  <c r="L85" i="74"/>
  <c r="J85" i="74"/>
  <c r="H85" i="74"/>
  <c r="F85" i="74"/>
  <c r="D85" i="74"/>
  <c r="Q84" i="74"/>
  <c r="Q83" i="74"/>
  <c r="W19" i="74" s="1"/>
  <c r="Q82" i="74"/>
  <c r="W18" i="74" s="1"/>
  <c r="Q81" i="74"/>
  <c r="W17" i="74" s="1"/>
  <c r="Q80" i="74"/>
  <c r="Q79" i="74"/>
  <c r="Q78" i="74"/>
  <c r="Q77" i="74"/>
  <c r="P76" i="74"/>
  <c r="P86" i="74" s="1"/>
  <c r="N76" i="74"/>
  <c r="N86" i="74" s="1"/>
  <c r="L76" i="74"/>
  <c r="L86" i="74" s="1"/>
  <c r="J76" i="74"/>
  <c r="J86" i="74" s="1"/>
  <c r="H76" i="74"/>
  <c r="F76" i="74"/>
  <c r="D76" i="74"/>
  <c r="D86" i="74" s="1"/>
  <c r="Q75" i="74"/>
  <c r="W11" i="74" s="1"/>
  <c r="Q74" i="74"/>
  <c r="W10" i="74" s="1"/>
  <c r="Q73" i="74"/>
  <c r="P72" i="74"/>
  <c r="N72" i="74"/>
  <c r="L72" i="74"/>
  <c r="J72" i="74"/>
  <c r="H72" i="74"/>
  <c r="F72" i="74"/>
  <c r="D72" i="74"/>
  <c r="Q71" i="74"/>
  <c r="Q72" i="74" s="1"/>
  <c r="Q70" i="74"/>
  <c r="Q69" i="74"/>
  <c r="C65" i="74"/>
  <c r="A65" i="74"/>
  <c r="P53" i="74"/>
  <c r="N53" i="74"/>
  <c r="L53" i="74"/>
  <c r="J53" i="74"/>
  <c r="H53" i="74"/>
  <c r="F53" i="74"/>
  <c r="D53" i="74"/>
  <c r="Q52" i="74"/>
  <c r="Q51" i="74"/>
  <c r="V19" i="74" s="1"/>
  <c r="Q50" i="74"/>
  <c r="V18" i="74" s="1"/>
  <c r="Q49" i="74"/>
  <c r="V17" i="74" s="1"/>
  <c r="Q48" i="74"/>
  <c r="Q47" i="74"/>
  <c r="V15" i="74" s="1"/>
  <c r="Q46" i="74"/>
  <c r="Q45" i="74"/>
  <c r="P44" i="74"/>
  <c r="P54" i="74" s="1"/>
  <c r="N44" i="74"/>
  <c r="N54" i="74" s="1"/>
  <c r="L44" i="74"/>
  <c r="L54" i="74" s="1"/>
  <c r="J44" i="74"/>
  <c r="J54" i="74" s="1"/>
  <c r="H44" i="74"/>
  <c r="F44" i="74"/>
  <c r="F54" i="74" s="1"/>
  <c r="D44" i="74"/>
  <c r="D54" i="74" s="1"/>
  <c r="Q43" i="74"/>
  <c r="V11" i="74" s="1"/>
  <c r="Q42" i="74"/>
  <c r="V10" i="74" s="1"/>
  <c r="Q41" i="74"/>
  <c r="P40" i="74"/>
  <c r="N40" i="74"/>
  <c r="L40" i="74"/>
  <c r="J40" i="74"/>
  <c r="H40" i="74"/>
  <c r="F40" i="74"/>
  <c r="D40" i="74"/>
  <c r="Q39" i="74"/>
  <c r="V7" i="74" s="1"/>
  <c r="Q38" i="74"/>
  <c r="Q37" i="74"/>
  <c r="C33" i="74"/>
  <c r="A33" i="74"/>
  <c r="P22" i="74"/>
  <c r="H22" i="74"/>
  <c r="Q21" i="74"/>
  <c r="P21" i="74"/>
  <c r="N21" i="74"/>
  <c r="L21" i="74"/>
  <c r="J21" i="74"/>
  <c r="H21" i="74"/>
  <c r="F21" i="74"/>
  <c r="D21" i="74"/>
  <c r="Z20" i="74"/>
  <c r="Y20" i="74"/>
  <c r="X20" i="74"/>
  <c r="W20" i="74"/>
  <c r="V20" i="74"/>
  <c r="U20" i="74"/>
  <c r="AA20" i="74" s="1"/>
  <c r="Q20" i="74"/>
  <c r="Z19" i="74"/>
  <c r="Y19" i="74"/>
  <c r="X19" i="74"/>
  <c r="U19" i="74"/>
  <c r="Q19" i="74"/>
  <c r="Z18" i="74"/>
  <c r="Y18" i="74"/>
  <c r="X18" i="74"/>
  <c r="U18" i="74"/>
  <c r="Q18" i="74"/>
  <c r="Y17" i="74"/>
  <c r="U17" i="74"/>
  <c r="Q17" i="74"/>
  <c r="Z16" i="74"/>
  <c r="Y16" i="74"/>
  <c r="X16" i="74"/>
  <c r="W16" i="74"/>
  <c r="V16" i="74"/>
  <c r="U16" i="74"/>
  <c r="AA16" i="74" s="1"/>
  <c r="Q16" i="74"/>
  <c r="Z15" i="74"/>
  <c r="Y15" i="74"/>
  <c r="X15" i="74"/>
  <c r="W15" i="74"/>
  <c r="U15" i="74"/>
  <c r="Q15" i="74"/>
  <c r="Z14" i="74"/>
  <c r="Y14" i="74"/>
  <c r="X14" i="74"/>
  <c r="W14" i="74"/>
  <c r="V14" i="74"/>
  <c r="U14" i="74"/>
  <c r="AA14" i="74" s="1"/>
  <c r="Q14" i="74"/>
  <c r="Y13" i="74"/>
  <c r="U13" i="74"/>
  <c r="U21" i="74" s="1"/>
  <c r="Q13" i="74"/>
  <c r="P12" i="74"/>
  <c r="N12" i="74"/>
  <c r="N22" i="74" s="1"/>
  <c r="L12" i="74"/>
  <c r="L22" i="74" s="1"/>
  <c r="J12" i="74"/>
  <c r="J22" i="74" s="1"/>
  <c r="H12" i="74"/>
  <c r="F12" i="74"/>
  <c r="F22" i="74" s="1"/>
  <c r="D12" i="74"/>
  <c r="D22" i="74" s="1"/>
  <c r="Q11" i="74"/>
  <c r="U11" i="74" s="1"/>
  <c r="Z10" i="74"/>
  <c r="Q10" i="74"/>
  <c r="U10" i="74" s="1"/>
  <c r="Z9" i="74"/>
  <c r="Y9" i="74"/>
  <c r="X9" i="74"/>
  <c r="W9" i="74"/>
  <c r="V9" i="74"/>
  <c r="Q9" i="74"/>
  <c r="Q12" i="74" s="1"/>
  <c r="Q22" i="74" s="1"/>
  <c r="Q8" i="74"/>
  <c r="P8" i="74"/>
  <c r="N8" i="74"/>
  <c r="L8" i="74"/>
  <c r="J8" i="74"/>
  <c r="H8" i="74"/>
  <c r="F8" i="74"/>
  <c r="D8" i="74"/>
  <c r="D23" i="74" s="1"/>
  <c r="F4" i="74" s="1"/>
  <c r="W7" i="74"/>
  <c r="U7" i="74"/>
  <c r="Q7" i="74"/>
  <c r="AA6" i="74"/>
  <c r="Z6" i="74"/>
  <c r="Y6" i="74"/>
  <c r="X6" i="74"/>
  <c r="W6" i="74"/>
  <c r="V6" i="74"/>
  <c r="U6" i="74"/>
  <c r="Q6" i="74"/>
  <c r="AA5" i="74"/>
  <c r="Z5" i="74"/>
  <c r="Y5" i="74"/>
  <c r="Y8" i="74" s="1"/>
  <c r="X5" i="74"/>
  <c r="W5" i="74"/>
  <c r="W8" i="74" s="1"/>
  <c r="V5" i="74"/>
  <c r="U5" i="74"/>
  <c r="U8" i="74" s="1"/>
  <c r="Q5" i="74"/>
  <c r="AA4" i="74"/>
  <c r="U4" i="74"/>
  <c r="Q4" i="74"/>
  <c r="U1" i="74"/>
  <c r="S1" i="74"/>
  <c r="P181" i="73"/>
  <c r="N181" i="73"/>
  <c r="L181" i="73"/>
  <c r="J181" i="73"/>
  <c r="H181" i="73"/>
  <c r="F181" i="73"/>
  <c r="D181" i="73"/>
  <c r="Q180" i="73"/>
  <c r="Q179" i="73"/>
  <c r="Q178" i="73"/>
  <c r="Q177" i="73"/>
  <c r="Z17" i="73" s="1"/>
  <c r="Q176" i="73"/>
  <c r="Q175" i="73"/>
  <c r="Q174" i="73"/>
  <c r="Q173" i="73"/>
  <c r="Q181" i="73" s="1"/>
  <c r="P172" i="73"/>
  <c r="P182" i="73" s="1"/>
  <c r="N172" i="73"/>
  <c r="N182" i="73" s="1"/>
  <c r="L172" i="73"/>
  <c r="L182" i="73" s="1"/>
  <c r="J172" i="73"/>
  <c r="J182" i="73" s="1"/>
  <c r="H172" i="73"/>
  <c r="H182" i="73" s="1"/>
  <c r="F172" i="73"/>
  <c r="F182" i="73" s="1"/>
  <c r="D172" i="73"/>
  <c r="D182" i="73" s="1"/>
  <c r="Q171" i="73"/>
  <c r="Q170" i="73"/>
  <c r="Q169" i="73"/>
  <c r="Q172" i="73" s="1"/>
  <c r="P168" i="73"/>
  <c r="N168" i="73"/>
  <c r="L168" i="73"/>
  <c r="J168" i="73"/>
  <c r="H168" i="73"/>
  <c r="F168" i="73"/>
  <c r="D168" i="73"/>
  <c r="Q167" i="73"/>
  <c r="Z7" i="73" s="1"/>
  <c r="Z8" i="73" s="1"/>
  <c r="Q166" i="73"/>
  <c r="Q165" i="73"/>
  <c r="C161" i="73"/>
  <c r="A161" i="73"/>
  <c r="P149" i="73"/>
  <c r="N149" i="73"/>
  <c r="L149" i="73"/>
  <c r="J149" i="73"/>
  <c r="H149" i="73"/>
  <c r="F149" i="73"/>
  <c r="D149" i="73"/>
  <c r="Q148" i="73"/>
  <c r="Q147" i="73"/>
  <c r="Q146" i="73"/>
  <c r="Q145" i="73"/>
  <c r="Q144" i="73"/>
  <c r="Q143" i="73"/>
  <c r="Q142" i="73"/>
  <c r="Q141" i="73"/>
  <c r="Q149" i="73" s="1"/>
  <c r="P140" i="73"/>
  <c r="P150" i="73" s="1"/>
  <c r="N140" i="73"/>
  <c r="N150" i="73" s="1"/>
  <c r="L140" i="73"/>
  <c r="L150" i="73" s="1"/>
  <c r="J140" i="73"/>
  <c r="J150" i="73" s="1"/>
  <c r="H140" i="73"/>
  <c r="H150" i="73" s="1"/>
  <c r="F140" i="73"/>
  <c r="F150" i="73" s="1"/>
  <c r="D140" i="73"/>
  <c r="D150" i="73" s="1"/>
  <c r="Q139" i="73"/>
  <c r="Y11" i="73" s="1"/>
  <c r="Y12" i="73" s="1"/>
  <c r="Q138" i="73"/>
  <c r="Q137" i="73"/>
  <c r="P136" i="73"/>
  <c r="N136" i="73"/>
  <c r="L136" i="73"/>
  <c r="J136" i="73"/>
  <c r="H136" i="73"/>
  <c r="F136" i="73"/>
  <c r="D136" i="73"/>
  <c r="Q135" i="73"/>
  <c r="Y7" i="73" s="1"/>
  <c r="Q134" i="73"/>
  <c r="Q133" i="73"/>
  <c r="C129" i="73"/>
  <c r="A129" i="73"/>
  <c r="P117" i="73"/>
  <c r="N117" i="73"/>
  <c r="L117" i="73"/>
  <c r="J117" i="73"/>
  <c r="H117" i="73"/>
  <c r="F117" i="73"/>
  <c r="D117" i="73"/>
  <c r="Q116" i="73"/>
  <c r="Q115" i="73"/>
  <c r="Q114" i="73"/>
  <c r="Q113" i="73"/>
  <c r="X17" i="73" s="1"/>
  <c r="Q112" i="73"/>
  <c r="Q111" i="73"/>
  <c r="Q110" i="73"/>
  <c r="Q109" i="73"/>
  <c r="Q117" i="73" s="1"/>
  <c r="P108" i="73"/>
  <c r="P118" i="73" s="1"/>
  <c r="N108" i="73"/>
  <c r="N118" i="73" s="1"/>
  <c r="L108" i="73"/>
  <c r="L118" i="73" s="1"/>
  <c r="J108" i="73"/>
  <c r="J118" i="73" s="1"/>
  <c r="H108" i="73"/>
  <c r="H118" i="73" s="1"/>
  <c r="F108" i="73"/>
  <c r="F118" i="73" s="1"/>
  <c r="D108" i="73"/>
  <c r="D118" i="73" s="1"/>
  <c r="Q107" i="73"/>
  <c r="X11" i="73" s="1"/>
  <c r="Q106" i="73"/>
  <c r="X10" i="73" s="1"/>
  <c r="Q105" i="73"/>
  <c r="P104" i="73"/>
  <c r="N104" i="73"/>
  <c r="L104" i="73"/>
  <c r="J104" i="73"/>
  <c r="H104" i="73"/>
  <c r="F104" i="73"/>
  <c r="D104" i="73"/>
  <c r="Q103" i="73"/>
  <c r="X7" i="73" s="1"/>
  <c r="X8" i="73" s="1"/>
  <c r="Q102" i="73"/>
  <c r="Q101" i="73"/>
  <c r="C97" i="73"/>
  <c r="A97" i="73"/>
  <c r="P85" i="73"/>
  <c r="N85" i="73"/>
  <c r="L85" i="73"/>
  <c r="J85" i="73"/>
  <c r="H85" i="73"/>
  <c r="F85" i="73"/>
  <c r="D85" i="73"/>
  <c r="Q84" i="73"/>
  <c r="Q83" i="73"/>
  <c r="Q82" i="73"/>
  <c r="Q81" i="73"/>
  <c r="W17" i="73" s="1"/>
  <c r="Q80" i="73"/>
  <c r="Q79" i="73"/>
  <c r="Q78" i="73"/>
  <c r="W14" i="73" s="1"/>
  <c r="Q77" i="73"/>
  <c r="P76" i="73"/>
  <c r="P86" i="73" s="1"/>
  <c r="N76" i="73"/>
  <c r="N86" i="73" s="1"/>
  <c r="L76" i="73"/>
  <c r="L86" i="73" s="1"/>
  <c r="J76" i="73"/>
  <c r="J86" i="73" s="1"/>
  <c r="H76" i="73"/>
  <c r="F76" i="73"/>
  <c r="D76" i="73"/>
  <c r="D86" i="73" s="1"/>
  <c r="Q75" i="73"/>
  <c r="W11" i="73" s="1"/>
  <c r="Q74" i="73"/>
  <c r="W10" i="73" s="1"/>
  <c r="Q73" i="73"/>
  <c r="P72" i="73"/>
  <c r="N72" i="73"/>
  <c r="L72" i="73"/>
  <c r="J72" i="73"/>
  <c r="H72" i="73"/>
  <c r="F72" i="73"/>
  <c r="D72" i="73"/>
  <c r="Q71" i="73"/>
  <c r="Q70" i="73"/>
  <c r="Q69" i="73"/>
  <c r="C65" i="73"/>
  <c r="A65" i="73"/>
  <c r="P53" i="73"/>
  <c r="N53" i="73"/>
  <c r="L53" i="73"/>
  <c r="J53" i="73"/>
  <c r="H53" i="73"/>
  <c r="F53" i="73"/>
  <c r="D53" i="73"/>
  <c r="Q52" i="73"/>
  <c r="Q51" i="73"/>
  <c r="V19" i="73" s="1"/>
  <c r="Q50" i="73"/>
  <c r="Q49" i="73"/>
  <c r="V17" i="73" s="1"/>
  <c r="Q48" i="73"/>
  <c r="Q47" i="73"/>
  <c r="V15" i="73" s="1"/>
  <c r="Q46" i="73"/>
  <c r="Q45" i="73"/>
  <c r="Q53" i="73" s="1"/>
  <c r="P44" i="73"/>
  <c r="N44" i="73"/>
  <c r="N54" i="73" s="1"/>
  <c r="L44" i="73"/>
  <c r="L54" i="73" s="1"/>
  <c r="J44" i="73"/>
  <c r="J54" i="73" s="1"/>
  <c r="H44" i="73"/>
  <c r="H54" i="73" s="1"/>
  <c r="F44" i="73"/>
  <c r="F54" i="73" s="1"/>
  <c r="D44" i="73"/>
  <c r="D54" i="73" s="1"/>
  <c r="Q43" i="73"/>
  <c r="V11" i="73" s="1"/>
  <c r="Q42" i="73"/>
  <c r="Q41" i="73"/>
  <c r="P40" i="73"/>
  <c r="N40" i="73"/>
  <c r="L40" i="73"/>
  <c r="J40" i="73"/>
  <c r="H40" i="73"/>
  <c r="F40" i="73"/>
  <c r="D40" i="73"/>
  <c r="Q39" i="73"/>
  <c r="V7" i="73" s="1"/>
  <c r="Q38" i="73"/>
  <c r="Q37" i="73"/>
  <c r="C33" i="73"/>
  <c r="A33" i="73"/>
  <c r="H22" i="73"/>
  <c r="Q21" i="73"/>
  <c r="P21" i="73"/>
  <c r="N21" i="73"/>
  <c r="L21" i="73"/>
  <c r="J21" i="73"/>
  <c r="H21" i="73"/>
  <c r="F21" i="73"/>
  <c r="D21" i="73"/>
  <c r="Z20" i="73"/>
  <c r="Y20" i="73"/>
  <c r="X20" i="73"/>
  <c r="W20" i="73"/>
  <c r="V20" i="73"/>
  <c r="U20" i="73"/>
  <c r="AA20" i="73" s="1"/>
  <c r="Q20" i="73"/>
  <c r="Z19" i="73"/>
  <c r="Y19" i="73"/>
  <c r="X19" i="73"/>
  <c r="W19" i="73"/>
  <c r="U19" i="73"/>
  <c r="Q19" i="73"/>
  <c r="Z18" i="73"/>
  <c r="Y18" i="73"/>
  <c r="X18" i="73"/>
  <c r="W18" i="73"/>
  <c r="V18" i="73"/>
  <c r="U18" i="73"/>
  <c r="Q18" i="73"/>
  <c r="Y17" i="73"/>
  <c r="U17" i="73"/>
  <c r="Q17" i="73"/>
  <c r="Z16" i="73"/>
  <c r="Y16" i="73"/>
  <c r="X16" i="73"/>
  <c r="W16" i="73"/>
  <c r="V16" i="73"/>
  <c r="U16" i="73"/>
  <c r="AA16" i="73" s="1"/>
  <c r="Q16" i="73"/>
  <c r="Z15" i="73"/>
  <c r="Y15" i="73"/>
  <c r="X15" i="73"/>
  <c r="W15" i="73"/>
  <c r="U15" i="73"/>
  <c r="AA15" i="73" s="1"/>
  <c r="Q15" i="73"/>
  <c r="Z14" i="73"/>
  <c r="Y14" i="73"/>
  <c r="X14" i="73"/>
  <c r="V14" i="73"/>
  <c r="U14" i="73"/>
  <c r="Q14" i="73"/>
  <c r="Y13" i="73"/>
  <c r="U13" i="73"/>
  <c r="U21" i="73" s="1"/>
  <c r="Q13" i="73"/>
  <c r="P12" i="73"/>
  <c r="P22" i="73" s="1"/>
  <c r="N12" i="73"/>
  <c r="N22" i="73" s="1"/>
  <c r="L12" i="73"/>
  <c r="L22" i="73" s="1"/>
  <c r="J12" i="73"/>
  <c r="J22" i="73" s="1"/>
  <c r="H12" i="73"/>
  <c r="F12" i="73"/>
  <c r="F22" i="73" s="1"/>
  <c r="D12" i="73"/>
  <c r="D22" i="73" s="1"/>
  <c r="Z11" i="73"/>
  <c r="Q11" i="73"/>
  <c r="U11" i="73" s="1"/>
  <c r="Z10" i="73"/>
  <c r="Y10" i="73"/>
  <c r="V10" i="73"/>
  <c r="Q10" i="73"/>
  <c r="U10" i="73" s="1"/>
  <c r="Z9" i="73"/>
  <c r="Z12" i="73" s="1"/>
  <c r="Y9" i="73"/>
  <c r="X9" i="73"/>
  <c r="W9" i="73"/>
  <c r="V9" i="73"/>
  <c r="Q9" i="73"/>
  <c r="Q12" i="73" s="1"/>
  <c r="Q22" i="73" s="1"/>
  <c r="Q8" i="73"/>
  <c r="P8" i="73"/>
  <c r="N8" i="73"/>
  <c r="L8" i="73"/>
  <c r="J8" i="73"/>
  <c r="H8" i="73"/>
  <c r="F8" i="73"/>
  <c r="D8" i="73"/>
  <c r="W7" i="73"/>
  <c r="U7" i="73"/>
  <c r="Q7" i="73"/>
  <c r="AA6" i="73"/>
  <c r="Z6" i="73"/>
  <c r="Y6" i="73"/>
  <c r="X6" i="73"/>
  <c r="W6" i="73"/>
  <c r="V6" i="73"/>
  <c r="U6" i="73"/>
  <c r="Q6" i="73"/>
  <c r="Z5" i="73"/>
  <c r="Y5" i="73"/>
  <c r="Y8" i="73" s="1"/>
  <c r="X5" i="73"/>
  <c r="W5" i="73"/>
  <c r="W8" i="73" s="1"/>
  <c r="V5" i="73"/>
  <c r="U5" i="73"/>
  <c r="U8" i="73" s="1"/>
  <c r="Q5" i="73"/>
  <c r="AA4" i="73"/>
  <c r="U4" i="73"/>
  <c r="Q4" i="73"/>
  <c r="U1" i="73"/>
  <c r="S1" i="73"/>
  <c r="P181" i="72"/>
  <c r="N181" i="72"/>
  <c r="L181" i="72"/>
  <c r="J181" i="72"/>
  <c r="H181" i="72"/>
  <c r="F181" i="72"/>
  <c r="D181" i="72"/>
  <c r="Q180" i="72"/>
  <c r="Q179" i="72"/>
  <c r="Q178" i="72"/>
  <c r="Q177" i="72"/>
  <c r="Q176" i="72"/>
  <c r="Q181" i="72" s="1"/>
  <c r="Q175" i="72"/>
  <c r="Q174" i="72"/>
  <c r="Q173" i="72"/>
  <c r="P172" i="72"/>
  <c r="P182" i="72" s="1"/>
  <c r="N172" i="72"/>
  <c r="N182" i="72" s="1"/>
  <c r="L172" i="72"/>
  <c r="L182" i="72" s="1"/>
  <c r="J172" i="72"/>
  <c r="J182" i="72" s="1"/>
  <c r="H172" i="72"/>
  <c r="H182" i="72" s="1"/>
  <c r="F172" i="72"/>
  <c r="F182" i="72" s="1"/>
  <c r="D172" i="72"/>
  <c r="D182" i="72" s="1"/>
  <c r="Q171" i="72"/>
  <c r="Z11" i="72" s="1"/>
  <c r="Z12" i="72" s="1"/>
  <c r="Z22" i="72" s="1"/>
  <c r="Q170" i="72"/>
  <c r="Q169" i="72"/>
  <c r="Z9" i="72" s="1"/>
  <c r="P168" i="72"/>
  <c r="N168" i="72"/>
  <c r="L168" i="72"/>
  <c r="J168" i="72"/>
  <c r="H168" i="72"/>
  <c r="F168" i="72"/>
  <c r="D168" i="72"/>
  <c r="Q167" i="72"/>
  <c r="Q166" i="72"/>
  <c r="Q165" i="72"/>
  <c r="Q168" i="72" s="1"/>
  <c r="C161" i="72"/>
  <c r="A161" i="72"/>
  <c r="P149" i="72"/>
  <c r="N149" i="72"/>
  <c r="L149" i="72"/>
  <c r="J149" i="72"/>
  <c r="H149" i="72"/>
  <c r="F149" i="72"/>
  <c r="D149" i="72"/>
  <c r="Q148" i="72"/>
  <c r="Y20" i="72" s="1"/>
  <c r="Q147" i="72"/>
  <c r="Q146" i="72"/>
  <c r="Y18" i="72" s="1"/>
  <c r="Q145" i="72"/>
  <c r="Q144" i="72"/>
  <c r="Y16" i="72" s="1"/>
  <c r="Q143" i="72"/>
  <c r="Q142" i="72"/>
  <c r="Y14" i="72" s="1"/>
  <c r="Q141" i="72"/>
  <c r="P140" i="72"/>
  <c r="P150" i="72" s="1"/>
  <c r="N140" i="72"/>
  <c r="N150" i="72" s="1"/>
  <c r="L140" i="72"/>
  <c r="L150" i="72" s="1"/>
  <c r="J140" i="72"/>
  <c r="J150" i="72" s="1"/>
  <c r="H140" i="72"/>
  <c r="F140" i="72"/>
  <c r="F150" i="72" s="1"/>
  <c r="D140" i="72"/>
  <c r="D150" i="72" s="1"/>
  <c r="Q139" i="72"/>
  <c r="Q138" i="72"/>
  <c r="Y10" i="72" s="1"/>
  <c r="Q137" i="72"/>
  <c r="P136" i="72"/>
  <c r="N136" i="72"/>
  <c r="L136" i="72"/>
  <c r="J136" i="72"/>
  <c r="H136" i="72"/>
  <c r="F136" i="72"/>
  <c r="D136" i="72"/>
  <c r="Q135" i="72"/>
  <c r="Q134" i="72"/>
  <c r="Y6" i="72" s="1"/>
  <c r="Q133" i="72"/>
  <c r="Q136" i="72" s="1"/>
  <c r="C129" i="72"/>
  <c r="A129" i="72"/>
  <c r="P117" i="72"/>
  <c r="N117" i="72"/>
  <c r="L117" i="72"/>
  <c r="J117" i="72"/>
  <c r="H117" i="72"/>
  <c r="F117" i="72"/>
  <c r="D117" i="72"/>
  <c r="Q116" i="72"/>
  <c r="X20" i="72" s="1"/>
  <c r="Q115" i="72"/>
  <c r="Q114" i="72"/>
  <c r="Q113" i="72"/>
  <c r="Q112" i="72"/>
  <c r="X16" i="72" s="1"/>
  <c r="Q111" i="72"/>
  <c r="Q110" i="72"/>
  <c r="Q109" i="72"/>
  <c r="P108" i="72"/>
  <c r="P118" i="72" s="1"/>
  <c r="N108" i="72"/>
  <c r="L108" i="72"/>
  <c r="L118" i="72" s="1"/>
  <c r="J108" i="72"/>
  <c r="J118" i="72" s="1"/>
  <c r="H108" i="72"/>
  <c r="H118" i="72" s="1"/>
  <c r="F108" i="72"/>
  <c r="F118" i="72" s="1"/>
  <c r="D108" i="72"/>
  <c r="D118" i="72" s="1"/>
  <c r="Q107" i="72"/>
  <c r="X11" i="72" s="1"/>
  <c r="X12" i="72" s="1"/>
  <c r="Q106" i="72"/>
  <c r="Q105" i="72"/>
  <c r="X9" i="72" s="1"/>
  <c r="P104" i="72"/>
  <c r="N104" i="72"/>
  <c r="L104" i="72"/>
  <c r="J104" i="72"/>
  <c r="H104" i="72"/>
  <c r="F104" i="72"/>
  <c r="D104" i="72"/>
  <c r="Q103" i="72"/>
  <c r="Q102" i="72"/>
  <c r="Q101" i="72"/>
  <c r="Q104" i="72" s="1"/>
  <c r="C97" i="72"/>
  <c r="A97" i="72"/>
  <c r="P85" i="72"/>
  <c r="N85" i="72"/>
  <c r="L85" i="72"/>
  <c r="J85" i="72"/>
  <c r="H85" i="72"/>
  <c r="F85" i="72"/>
  <c r="D85" i="72"/>
  <c r="Q84" i="72"/>
  <c r="W20" i="72" s="1"/>
  <c r="Q83" i="72"/>
  <c r="Q82" i="72"/>
  <c r="W18" i="72" s="1"/>
  <c r="W21" i="72" s="1"/>
  <c r="Q81" i="72"/>
  <c r="Q80" i="72"/>
  <c r="W16" i="72" s="1"/>
  <c r="Q79" i="72"/>
  <c r="Q78" i="72"/>
  <c r="W14" i="72" s="1"/>
  <c r="Q77" i="72"/>
  <c r="P76" i="72"/>
  <c r="P86" i="72" s="1"/>
  <c r="N76" i="72"/>
  <c r="N86" i="72" s="1"/>
  <c r="L76" i="72"/>
  <c r="L86" i="72" s="1"/>
  <c r="J76" i="72"/>
  <c r="J86" i="72" s="1"/>
  <c r="H76" i="72"/>
  <c r="H86" i="72" s="1"/>
  <c r="F76" i="72"/>
  <c r="F86" i="72" s="1"/>
  <c r="D76" i="72"/>
  <c r="Q75" i="72"/>
  <c r="Q74" i="72"/>
  <c r="W10" i="72" s="1"/>
  <c r="Q73" i="72"/>
  <c r="P72" i="72"/>
  <c r="N72" i="72"/>
  <c r="L72" i="72"/>
  <c r="J72" i="72"/>
  <c r="H72" i="72"/>
  <c r="F72" i="72"/>
  <c r="D72" i="72"/>
  <c r="Q71" i="72"/>
  <c r="Q70" i="72"/>
  <c r="W6" i="72" s="1"/>
  <c r="Q69" i="72"/>
  <c r="C65" i="72"/>
  <c r="A65" i="72"/>
  <c r="P53" i="72"/>
  <c r="N53" i="72"/>
  <c r="L53" i="72"/>
  <c r="J53" i="72"/>
  <c r="H53" i="72"/>
  <c r="F53" i="72"/>
  <c r="D53" i="72"/>
  <c r="Q52" i="72"/>
  <c r="V20" i="72" s="1"/>
  <c r="Q51" i="72"/>
  <c r="Q50" i="72"/>
  <c r="Q49" i="72"/>
  <c r="Q48" i="72"/>
  <c r="V16" i="72" s="1"/>
  <c r="Q47" i="72"/>
  <c r="Q46" i="72"/>
  <c r="Q45" i="72"/>
  <c r="P44" i="72"/>
  <c r="P54" i="72" s="1"/>
  <c r="N44" i="72"/>
  <c r="N54" i="72" s="1"/>
  <c r="L44" i="72"/>
  <c r="L54" i="72" s="1"/>
  <c r="J44" i="72"/>
  <c r="H44" i="72"/>
  <c r="H54" i="72" s="1"/>
  <c r="F44" i="72"/>
  <c r="F54" i="72" s="1"/>
  <c r="D44" i="72"/>
  <c r="D54" i="72" s="1"/>
  <c r="Q43" i="72"/>
  <c r="V11" i="72" s="1"/>
  <c r="V12" i="72" s="1"/>
  <c r="Q42" i="72"/>
  <c r="Q41" i="72"/>
  <c r="V9" i="72" s="1"/>
  <c r="P40" i="72"/>
  <c r="N40" i="72"/>
  <c r="L40" i="72"/>
  <c r="J40" i="72"/>
  <c r="H40" i="72"/>
  <c r="F40" i="72"/>
  <c r="D40" i="72"/>
  <c r="Q39" i="72"/>
  <c r="Q38" i="72"/>
  <c r="V6" i="72" s="1"/>
  <c r="Q40" i="72"/>
  <c r="C33" i="72"/>
  <c r="A33" i="72"/>
  <c r="N22" i="72"/>
  <c r="P21" i="72"/>
  <c r="N21" i="72"/>
  <c r="L21" i="72"/>
  <c r="J21" i="72"/>
  <c r="H21" i="72"/>
  <c r="F21" i="72"/>
  <c r="D21" i="72"/>
  <c r="Z20" i="72"/>
  <c r="Q20" i="72"/>
  <c r="U20" i="72" s="1"/>
  <c r="Z19" i="72"/>
  <c r="Y19" i="72"/>
  <c r="X19" i="72"/>
  <c r="W19" i="72"/>
  <c r="V19" i="72"/>
  <c r="Q19" i="72"/>
  <c r="U19" i="72" s="1"/>
  <c r="Z18" i="72"/>
  <c r="X18" i="72"/>
  <c r="V18" i="72"/>
  <c r="Q18" i="72"/>
  <c r="U18" i="72" s="1"/>
  <c r="Z17" i="72"/>
  <c r="Y17" i="72"/>
  <c r="Y21" i="72" s="1"/>
  <c r="X17" i="72"/>
  <c r="W17" i="72"/>
  <c r="V17" i="72"/>
  <c r="Q17" i="72"/>
  <c r="U17" i="72" s="1"/>
  <c r="AA17" i="72" s="1"/>
  <c r="E16" i="2" s="1"/>
  <c r="Z16" i="72"/>
  <c r="Q16" i="72"/>
  <c r="U16" i="72" s="1"/>
  <c r="Z15" i="72"/>
  <c r="Y15" i="72"/>
  <c r="X15" i="72"/>
  <c r="W15" i="72"/>
  <c r="V15" i="72"/>
  <c r="Q15" i="72"/>
  <c r="U15" i="72" s="1"/>
  <c r="Z14" i="72"/>
  <c r="X14" i="72"/>
  <c r="V14" i="72"/>
  <c r="Q14" i="72"/>
  <c r="U14" i="72" s="1"/>
  <c r="Z13" i="72"/>
  <c r="Z21" i="72" s="1"/>
  <c r="Y13" i="72"/>
  <c r="X13" i="72"/>
  <c r="W13" i="72"/>
  <c r="V13" i="72"/>
  <c r="Q13" i="72"/>
  <c r="P12" i="72"/>
  <c r="N12" i="72"/>
  <c r="L12" i="72"/>
  <c r="J12" i="72"/>
  <c r="J22" i="72" s="1"/>
  <c r="H12" i="72"/>
  <c r="F12" i="72"/>
  <c r="F22" i="72" s="1"/>
  <c r="D12" i="72"/>
  <c r="Q11" i="72"/>
  <c r="Q12" i="72" s="1"/>
  <c r="Z10" i="72"/>
  <c r="X10" i="72"/>
  <c r="V10" i="72"/>
  <c r="U10" i="72"/>
  <c r="Q10" i="72"/>
  <c r="Y9" i="72"/>
  <c r="W9" i="72"/>
  <c r="U9" i="72"/>
  <c r="Q9" i="72"/>
  <c r="Y8" i="72"/>
  <c r="W8" i="72"/>
  <c r="P8" i="72"/>
  <c r="N8" i="72"/>
  <c r="L8" i="72"/>
  <c r="J8" i="72"/>
  <c r="H8" i="72"/>
  <c r="F8" i="72"/>
  <c r="D8" i="72"/>
  <c r="Z7" i="72"/>
  <c r="Y7" i="72"/>
  <c r="X7" i="72"/>
  <c r="W7" i="72"/>
  <c r="V7" i="72"/>
  <c r="Q7" i="72"/>
  <c r="U7" i="72" s="1"/>
  <c r="Z6" i="72"/>
  <c r="X6" i="72"/>
  <c r="U6" i="72"/>
  <c r="Z5" i="72"/>
  <c r="Z8" i="72" s="1"/>
  <c r="Y5" i="72"/>
  <c r="X5" i="72"/>
  <c r="W5" i="72"/>
  <c r="V5" i="72"/>
  <c r="Q4" i="72"/>
  <c r="U1" i="72"/>
  <c r="S1" i="72"/>
  <c r="P181" i="71"/>
  <c r="N181" i="71"/>
  <c r="L181" i="71"/>
  <c r="J181" i="71"/>
  <c r="H181" i="71"/>
  <c r="F181" i="71"/>
  <c r="D181" i="71"/>
  <c r="Q180" i="71"/>
  <c r="Q179" i="71"/>
  <c r="Q178" i="71"/>
  <c r="Q177" i="71"/>
  <c r="Z17" i="71" s="1"/>
  <c r="Q176" i="71"/>
  <c r="Q175" i="71"/>
  <c r="Q174" i="71"/>
  <c r="Q173" i="71"/>
  <c r="Q181" i="71" s="1"/>
  <c r="P172" i="71"/>
  <c r="P182" i="71" s="1"/>
  <c r="N172" i="71"/>
  <c r="N182" i="71" s="1"/>
  <c r="L172" i="71"/>
  <c r="L182" i="71" s="1"/>
  <c r="J172" i="71"/>
  <c r="J182" i="71" s="1"/>
  <c r="H172" i="71"/>
  <c r="H182" i="71" s="1"/>
  <c r="F172" i="71"/>
  <c r="F182" i="71" s="1"/>
  <c r="D172" i="71"/>
  <c r="D182" i="71" s="1"/>
  <c r="Q171" i="71"/>
  <c r="Q170" i="71"/>
  <c r="Q169" i="71"/>
  <c r="Q172" i="71" s="1"/>
  <c r="P168" i="71"/>
  <c r="N168" i="71"/>
  <c r="L168" i="71"/>
  <c r="J168" i="71"/>
  <c r="H168" i="71"/>
  <c r="F168" i="71"/>
  <c r="D168" i="71"/>
  <c r="Q167" i="71"/>
  <c r="Z7" i="71" s="1"/>
  <c r="Q166" i="71"/>
  <c r="Q165" i="71"/>
  <c r="C161" i="71"/>
  <c r="A161" i="71"/>
  <c r="P149" i="71"/>
  <c r="N149" i="71"/>
  <c r="L149" i="71"/>
  <c r="J149" i="71"/>
  <c r="H149" i="71"/>
  <c r="F149" i="71"/>
  <c r="D149" i="71"/>
  <c r="Q148" i="71"/>
  <c r="Q147" i="71"/>
  <c r="Q146" i="71"/>
  <c r="Q145" i="71"/>
  <c r="Q144" i="71"/>
  <c r="Q143" i="71"/>
  <c r="Q142" i="71"/>
  <c r="Q141" i="71"/>
  <c r="Q149" i="71" s="1"/>
  <c r="P140" i="71"/>
  <c r="P150" i="71" s="1"/>
  <c r="N140" i="71"/>
  <c r="N150" i="71" s="1"/>
  <c r="L140" i="71"/>
  <c r="L150" i="71" s="1"/>
  <c r="J140" i="71"/>
  <c r="J150" i="71" s="1"/>
  <c r="H140" i="71"/>
  <c r="H150" i="71" s="1"/>
  <c r="F140" i="71"/>
  <c r="F150" i="71" s="1"/>
  <c r="D140" i="71"/>
  <c r="D150" i="71" s="1"/>
  <c r="Q139" i="71"/>
  <c r="Q138" i="71"/>
  <c r="Q137" i="71"/>
  <c r="Q140" i="71" s="1"/>
  <c r="P136" i="71"/>
  <c r="N136" i="71"/>
  <c r="L136" i="71"/>
  <c r="J136" i="71"/>
  <c r="H136" i="71"/>
  <c r="F136" i="71"/>
  <c r="D136" i="71"/>
  <c r="Q135" i="71"/>
  <c r="Y7" i="71" s="1"/>
  <c r="Q134" i="71"/>
  <c r="Q133" i="71"/>
  <c r="C129" i="71"/>
  <c r="A129" i="71"/>
  <c r="P117" i="71"/>
  <c r="N117" i="71"/>
  <c r="L117" i="71"/>
  <c r="J117" i="71"/>
  <c r="H117" i="71"/>
  <c r="F117" i="71"/>
  <c r="D117" i="71"/>
  <c r="Q116" i="71"/>
  <c r="Q115" i="71"/>
  <c r="Q114" i="71"/>
  <c r="X18" i="71" s="1"/>
  <c r="Q113" i="71"/>
  <c r="X17" i="71" s="1"/>
  <c r="Q112" i="71"/>
  <c r="Q111" i="71"/>
  <c r="Q110" i="71"/>
  <c r="Q109" i="71"/>
  <c r="P108" i="71"/>
  <c r="P118" i="71" s="1"/>
  <c r="N108" i="71"/>
  <c r="N118" i="71" s="1"/>
  <c r="L108" i="71"/>
  <c r="L118" i="71" s="1"/>
  <c r="J108" i="71"/>
  <c r="J118" i="71" s="1"/>
  <c r="H108" i="71"/>
  <c r="F108" i="71"/>
  <c r="F118" i="71" s="1"/>
  <c r="D108" i="71"/>
  <c r="D118" i="71" s="1"/>
  <c r="Q107" i="71"/>
  <c r="Q106" i="71"/>
  <c r="X10" i="71" s="1"/>
  <c r="Q105" i="71"/>
  <c r="P104" i="71"/>
  <c r="N104" i="71"/>
  <c r="L104" i="71"/>
  <c r="J104" i="71"/>
  <c r="H104" i="71"/>
  <c r="F104" i="71"/>
  <c r="D104" i="71"/>
  <c r="Q103" i="71"/>
  <c r="X7" i="71" s="1"/>
  <c r="X8" i="71" s="1"/>
  <c r="Q102" i="71"/>
  <c r="Q101" i="71"/>
  <c r="C97" i="71"/>
  <c r="A97" i="71"/>
  <c r="P85" i="71"/>
  <c r="N85" i="71"/>
  <c r="L85" i="71"/>
  <c r="J85" i="71"/>
  <c r="H85" i="71"/>
  <c r="F85" i="71"/>
  <c r="D85" i="71"/>
  <c r="Q84" i="71"/>
  <c r="Q83" i="71"/>
  <c r="Q82" i="71"/>
  <c r="Q81" i="71"/>
  <c r="W17" i="71" s="1"/>
  <c r="Q80" i="71"/>
  <c r="Q79" i="71"/>
  <c r="Q78" i="71"/>
  <c r="Q77" i="71"/>
  <c r="Q85" i="71" s="1"/>
  <c r="P76" i="71"/>
  <c r="P86" i="71" s="1"/>
  <c r="N76" i="71"/>
  <c r="N86" i="71" s="1"/>
  <c r="L76" i="71"/>
  <c r="L86" i="71" s="1"/>
  <c r="J76" i="71"/>
  <c r="J86" i="71" s="1"/>
  <c r="H76" i="71"/>
  <c r="H86" i="71" s="1"/>
  <c r="F76" i="71"/>
  <c r="F86" i="71" s="1"/>
  <c r="D76" i="71"/>
  <c r="D86" i="71" s="1"/>
  <c r="Q75" i="71"/>
  <c r="Q74" i="71"/>
  <c r="W10" i="71" s="1"/>
  <c r="Q73" i="71"/>
  <c r="P72" i="71"/>
  <c r="N72" i="71"/>
  <c r="L72" i="71"/>
  <c r="J72" i="71"/>
  <c r="H72" i="71"/>
  <c r="F72" i="71"/>
  <c r="D72" i="71"/>
  <c r="Q71" i="71"/>
  <c r="Q72" i="71" s="1"/>
  <c r="Q70" i="71"/>
  <c r="Q69" i="71"/>
  <c r="C65" i="71"/>
  <c r="A65" i="71"/>
  <c r="P53" i="71"/>
  <c r="N53" i="71"/>
  <c r="L53" i="71"/>
  <c r="J53" i="71"/>
  <c r="H53" i="71"/>
  <c r="F53" i="71"/>
  <c r="D53" i="71"/>
  <c r="Q52" i="71"/>
  <c r="Q51" i="71"/>
  <c r="V19" i="71" s="1"/>
  <c r="Q50" i="71"/>
  <c r="V18" i="71" s="1"/>
  <c r="Q49" i="71"/>
  <c r="V17" i="71" s="1"/>
  <c r="Q48" i="71"/>
  <c r="Q47" i="71"/>
  <c r="Q46" i="71"/>
  <c r="V14" i="71" s="1"/>
  <c r="Q45" i="71"/>
  <c r="P44" i="71"/>
  <c r="P54" i="71" s="1"/>
  <c r="N44" i="71"/>
  <c r="N54" i="71" s="1"/>
  <c r="L44" i="71"/>
  <c r="J44" i="71"/>
  <c r="H44" i="71"/>
  <c r="H54" i="71" s="1"/>
  <c r="F44" i="71"/>
  <c r="F54" i="71" s="1"/>
  <c r="D44" i="71"/>
  <c r="D54" i="71" s="1"/>
  <c r="Q43" i="71"/>
  <c r="Q44" i="71" s="1"/>
  <c r="Q42" i="71"/>
  <c r="Q41" i="71"/>
  <c r="P40" i="71"/>
  <c r="N40" i="71"/>
  <c r="L40" i="71"/>
  <c r="J40" i="71"/>
  <c r="H40" i="71"/>
  <c r="F40" i="71"/>
  <c r="D40" i="71"/>
  <c r="Q39" i="71"/>
  <c r="V7" i="71" s="1"/>
  <c r="Q38" i="71"/>
  <c r="Q37" i="71"/>
  <c r="V5" i="71" s="1"/>
  <c r="V8" i="71" s="1"/>
  <c r="C33" i="71"/>
  <c r="A33" i="71"/>
  <c r="P21" i="71"/>
  <c r="N21" i="71"/>
  <c r="L21" i="71"/>
  <c r="J21" i="71"/>
  <c r="H21" i="71"/>
  <c r="F21" i="71"/>
  <c r="D21" i="71"/>
  <c r="Z20" i="71"/>
  <c r="Y20" i="71"/>
  <c r="X20" i="71"/>
  <c r="W20" i="71"/>
  <c r="V20" i="71"/>
  <c r="U20" i="71"/>
  <c r="AA20" i="71" s="1"/>
  <c r="Q20" i="71"/>
  <c r="Z19" i="71"/>
  <c r="Y19" i="71"/>
  <c r="X19" i="71"/>
  <c r="W19" i="71"/>
  <c r="U19" i="71"/>
  <c r="Q19" i="71"/>
  <c r="Z18" i="71"/>
  <c r="Y18" i="71"/>
  <c r="W18" i="71"/>
  <c r="U18" i="71"/>
  <c r="Q18" i="71"/>
  <c r="Y17" i="71"/>
  <c r="U17" i="71"/>
  <c r="Q17" i="71"/>
  <c r="Z16" i="71"/>
  <c r="Y16" i="71"/>
  <c r="X16" i="71"/>
  <c r="W16" i="71"/>
  <c r="V16" i="71"/>
  <c r="U16" i="71"/>
  <c r="AA16" i="71" s="1"/>
  <c r="Q16" i="71"/>
  <c r="Z15" i="71"/>
  <c r="Y15" i="71"/>
  <c r="X15" i="71"/>
  <c r="W15" i="71"/>
  <c r="V15" i="71"/>
  <c r="U15" i="71"/>
  <c r="AA15" i="71" s="1"/>
  <c r="Q15" i="71"/>
  <c r="Z14" i="71"/>
  <c r="Y14" i="71"/>
  <c r="X14" i="71"/>
  <c r="W14" i="71"/>
  <c r="U14" i="71"/>
  <c r="Q14" i="71"/>
  <c r="Y13" i="71"/>
  <c r="Y21" i="71" s="1"/>
  <c r="U13" i="71"/>
  <c r="U21" i="71" s="1"/>
  <c r="Q13" i="71"/>
  <c r="Q21" i="71" s="1"/>
  <c r="Y12" i="71"/>
  <c r="P12" i="71"/>
  <c r="P22" i="71" s="1"/>
  <c r="N12" i="71"/>
  <c r="N22" i="71" s="1"/>
  <c r="L12" i="71"/>
  <c r="L22" i="71" s="1"/>
  <c r="J12" i="71"/>
  <c r="J22" i="71" s="1"/>
  <c r="H12" i="71"/>
  <c r="H22" i="71" s="1"/>
  <c r="F12" i="71"/>
  <c r="F22" i="71" s="1"/>
  <c r="D12" i="71"/>
  <c r="D22" i="71" s="1"/>
  <c r="Z11" i="71"/>
  <c r="Y11" i="71"/>
  <c r="Q11" i="71"/>
  <c r="U11" i="71" s="1"/>
  <c r="Z10" i="71"/>
  <c r="Y10" i="71"/>
  <c r="V10" i="71"/>
  <c r="Q10" i="71"/>
  <c r="U10" i="71" s="1"/>
  <c r="Z9" i="71"/>
  <c r="Z12" i="71" s="1"/>
  <c r="Y9" i="71"/>
  <c r="X9" i="71"/>
  <c r="W9" i="71"/>
  <c r="V9" i="71"/>
  <c r="Q9" i="71"/>
  <c r="Q8" i="71"/>
  <c r="P8" i="71"/>
  <c r="N8" i="71"/>
  <c r="L8" i="71"/>
  <c r="J8" i="71"/>
  <c r="H8" i="71"/>
  <c r="F8" i="71"/>
  <c r="D8" i="71"/>
  <c r="D23" i="71" s="1"/>
  <c r="F4" i="71" s="1"/>
  <c r="F23" i="71" s="1"/>
  <c r="H4" i="71" s="1"/>
  <c r="W7" i="71"/>
  <c r="Q7" i="71"/>
  <c r="U7" i="71" s="1"/>
  <c r="Z6" i="71"/>
  <c r="Y6" i="71"/>
  <c r="X6" i="71"/>
  <c r="W6" i="71"/>
  <c r="V6" i="71"/>
  <c r="Q6" i="71"/>
  <c r="U6" i="71" s="1"/>
  <c r="AA6" i="71" s="1"/>
  <c r="Z5" i="71"/>
  <c r="Z8" i="71" s="1"/>
  <c r="Y5" i="71"/>
  <c r="Y8" i="71" s="1"/>
  <c r="X5" i="71"/>
  <c r="W5" i="71"/>
  <c r="W8" i="71" s="1"/>
  <c r="Q5" i="71"/>
  <c r="U5" i="71" s="1"/>
  <c r="AA4" i="71"/>
  <c r="Q4" i="71"/>
  <c r="U4" i="71" s="1"/>
  <c r="U1" i="71"/>
  <c r="S1" i="71"/>
  <c r="Q12" i="13"/>
  <c r="Q8" i="13"/>
  <c r="Q136" i="13"/>
  <c r="Q48" i="13"/>
  <c r="Q80" i="13"/>
  <c r="Q112" i="13"/>
  <c r="H118" i="80" l="1"/>
  <c r="Q117" i="80"/>
  <c r="Q108" i="80"/>
  <c r="Q118" i="80" s="1"/>
  <c r="X12" i="80"/>
  <c r="H86" i="80"/>
  <c r="AA10" i="80"/>
  <c r="M9" i="2" s="1"/>
  <c r="Q76" i="80"/>
  <c r="W12" i="80"/>
  <c r="AA18" i="80"/>
  <c r="M17" i="2" s="1"/>
  <c r="J86" i="80"/>
  <c r="N86" i="80"/>
  <c r="Q85" i="80"/>
  <c r="AA14" i="80"/>
  <c r="M13" i="2" s="1"/>
  <c r="P54" i="80"/>
  <c r="N54" i="80"/>
  <c r="AA19" i="80"/>
  <c r="M18" i="2" s="1"/>
  <c r="H54" i="80"/>
  <c r="Q53" i="80"/>
  <c r="AA11" i="80"/>
  <c r="M10" i="2" s="1"/>
  <c r="V12" i="80"/>
  <c r="Q44" i="80"/>
  <c r="H22" i="80"/>
  <c r="Q12" i="80"/>
  <c r="J22" i="80"/>
  <c r="Q172" i="79"/>
  <c r="Q182" i="79" s="1"/>
  <c r="Q21" i="80"/>
  <c r="F22" i="80"/>
  <c r="F23" i="80" s="1"/>
  <c r="H4" i="80" s="1"/>
  <c r="U21" i="80"/>
  <c r="Z12" i="79"/>
  <c r="L150" i="79"/>
  <c r="Q140" i="79"/>
  <c r="H118" i="79"/>
  <c r="Q117" i="79"/>
  <c r="X12" i="79"/>
  <c r="Q108" i="79"/>
  <c r="Q118" i="79" s="1"/>
  <c r="Q44" i="79"/>
  <c r="P86" i="79"/>
  <c r="F86" i="79"/>
  <c r="AA18" i="79"/>
  <c r="L17" i="2" s="1"/>
  <c r="Q85" i="79"/>
  <c r="AA10" i="79"/>
  <c r="L9" i="2" s="1"/>
  <c r="Q76" i="79"/>
  <c r="W9" i="79"/>
  <c r="W12" i="79" s="1"/>
  <c r="V9" i="79"/>
  <c r="AA19" i="79"/>
  <c r="L18" i="2" s="1"/>
  <c r="H54" i="79"/>
  <c r="Q53" i="79"/>
  <c r="V12" i="79"/>
  <c r="AA11" i="79"/>
  <c r="L10" i="2" s="1"/>
  <c r="Q140" i="78"/>
  <c r="Q150" i="78" s="1"/>
  <c r="H118" i="78"/>
  <c r="AA18" i="78"/>
  <c r="K17" i="2" s="1"/>
  <c r="Q117" i="78"/>
  <c r="X12" i="78"/>
  <c r="Q108" i="78"/>
  <c r="Q118" i="78" s="1"/>
  <c r="Q76" i="78"/>
  <c r="Q86" i="78" s="1"/>
  <c r="W9" i="78"/>
  <c r="W12" i="78" s="1"/>
  <c r="Q12" i="78"/>
  <c r="Q22" i="78" s="1"/>
  <c r="Q23" i="78" s="1"/>
  <c r="AA11" i="78"/>
  <c r="K10" i="2" s="1"/>
  <c r="J118" i="76"/>
  <c r="AA10" i="78"/>
  <c r="K9" i="2" s="1"/>
  <c r="Q44" i="78"/>
  <c r="Q54" i="78" s="1"/>
  <c r="V12" i="78"/>
  <c r="Y12" i="77"/>
  <c r="Q140" i="77"/>
  <c r="Q108" i="77"/>
  <c r="Q118" i="77" s="1"/>
  <c r="X12" i="77"/>
  <c r="H118" i="77"/>
  <c r="Q76" i="77"/>
  <c r="Q86" i="77" s="1"/>
  <c r="D86" i="77"/>
  <c r="N54" i="77"/>
  <c r="P54" i="77"/>
  <c r="AA10" i="77"/>
  <c r="J9" i="2" s="1"/>
  <c r="AA18" i="77"/>
  <c r="J17" i="2" s="1"/>
  <c r="Q53" i="77"/>
  <c r="AA11" i="77"/>
  <c r="J10" i="2" s="1"/>
  <c r="V12" i="77"/>
  <c r="Q44" i="77"/>
  <c r="Q12" i="77"/>
  <c r="Q22" i="77" s="1"/>
  <c r="Q23" i="77" s="1"/>
  <c r="Y21" i="76"/>
  <c r="Y22" i="76" s="1"/>
  <c r="Q149" i="76"/>
  <c r="Q108" i="76"/>
  <c r="Q140" i="76"/>
  <c r="Q150" i="76" s="1"/>
  <c r="Q117" i="76"/>
  <c r="X9" i="76"/>
  <c r="X12" i="76" s="1"/>
  <c r="W12" i="76"/>
  <c r="Q76" i="76"/>
  <c r="J86" i="76"/>
  <c r="AA19" i="76"/>
  <c r="I18" i="2" s="1"/>
  <c r="Q85" i="76"/>
  <c r="AA18" i="76"/>
  <c r="I17" i="2" s="1"/>
  <c r="P54" i="76"/>
  <c r="Q53" i="76"/>
  <c r="AA11" i="76"/>
  <c r="I10" i="2" s="1"/>
  <c r="P22" i="76"/>
  <c r="U21" i="76"/>
  <c r="Q12" i="76"/>
  <c r="Q44" i="76"/>
  <c r="V12" i="76"/>
  <c r="AA10" i="76"/>
  <c r="I9" i="2" s="1"/>
  <c r="Q149" i="75"/>
  <c r="Y12" i="75"/>
  <c r="P118" i="75"/>
  <c r="Q140" i="75"/>
  <c r="Q150" i="75" s="1"/>
  <c r="Y21" i="75"/>
  <c r="AA18" i="75"/>
  <c r="H17" i="2" s="1"/>
  <c r="X12" i="75"/>
  <c r="Q108" i="75"/>
  <c r="Q117" i="75"/>
  <c r="Q76" i="75"/>
  <c r="Q86" i="75" s="1"/>
  <c r="W12" i="75"/>
  <c r="Q85" i="75"/>
  <c r="AA19" i="75"/>
  <c r="H18" i="2" s="1"/>
  <c r="AA11" i="75"/>
  <c r="H10" i="2" s="1"/>
  <c r="Q44" i="75"/>
  <c r="AA10" i="75"/>
  <c r="H9" i="2" s="1"/>
  <c r="V12" i="75"/>
  <c r="Q12" i="75"/>
  <c r="H22" i="75"/>
  <c r="N22" i="75"/>
  <c r="Q21" i="75"/>
  <c r="U21" i="75"/>
  <c r="Q172" i="74"/>
  <c r="Q182" i="74" s="1"/>
  <c r="Z12" i="74"/>
  <c r="N150" i="74"/>
  <c r="Q149" i="74"/>
  <c r="Y12" i="74"/>
  <c r="H150" i="74"/>
  <c r="Y21" i="74"/>
  <c r="Q140" i="74"/>
  <c r="J118" i="74"/>
  <c r="Q108" i="74"/>
  <c r="X12" i="74"/>
  <c r="F86" i="74"/>
  <c r="AA17" i="74"/>
  <c r="G16" i="2" s="1"/>
  <c r="AA19" i="74"/>
  <c r="G18" i="2" s="1"/>
  <c r="H86" i="74"/>
  <c r="Q85" i="74"/>
  <c r="W12" i="74"/>
  <c r="AZ36" i="82"/>
  <c r="AT36" i="82"/>
  <c r="Q76" i="74"/>
  <c r="AA10" i="74"/>
  <c r="G9" i="2" s="1"/>
  <c r="V12" i="74"/>
  <c r="Q53" i="74"/>
  <c r="AA18" i="74"/>
  <c r="G17" i="2" s="1"/>
  <c r="H54" i="74"/>
  <c r="Q44" i="74"/>
  <c r="Q54" i="74" s="1"/>
  <c r="AA11" i="74"/>
  <c r="G10" i="2" s="1"/>
  <c r="Q23" i="74"/>
  <c r="AA19" i="73"/>
  <c r="F18" i="2" s="1"/>
  <c r="Y21" i="73"/>
  <c r="Y22" i="73" s="1"/>
  <c r="Q140" i="73"/>
  <c r="Q150" i="73" s="1"/>
  <c r="Q108" i="73"/>
  <c r="Q118" i="73" s="1"/>
  <c r="X12" i="73"/>
  <c r="Q85" i="73"/>
  <c r="AA14" i="73"/>
  <c r="F13" i="2" s="1"/>
  <c r="F86" i="73"/>
  <c r="P54" i="73"/>
  <c r="AA14" i="72"/>
  <c r="E13" i="2" s="1"/>
  <c r="J54" i="72"/>
  <c r="J54" i="71"/>
  <c r="Q72" i="73"/>
  <c r="AA18" i="73"/>
  <c r="F17" i="2" s="1"/>
  <c r="H86" i="73"/>
  <c r="W12" i="73"/>
  <c r="AA10" i="73"/>
  <c r="F9" i="2" s="1"/>
  <c r="Q76" i="73"/>
  <c r="Q86" i="73" s="1"/>
  <c r="Q44" i="73"/>
  <c r="Q54" i="73" s="1"/>
  <c r="BB16" i="82"/>
  <c r="BB36" i="82" s="1"/>
  <c r="AA11" i="73"/>
  <c r="F10" i="2" s="1"/>
  <c r="F11" i="2" s="1"/>
  <c r="V12" i="73"/>
  <c r="H150" i="72"/>
  <c r="Q140" i="72"/>
  <c r="Q150" i="72" s="1"/>
  <c r="Y11" i="72"/>
  <c r="Y12" i="72" s="1"/>
  <c r="Y22" i="72" s="1"/>
  <c r="N118" i="72"/>
  <c r="D86" i="72"/>
  <c r="AA10" i="72"/>
  <c r="E9" i="2" s="1"/>
  <c r="Q76" i="72"/>
  <c r="W11" i="72"/>
  <c r="W12" i="72" s="1"/>
  <c r="W22" i="72" s="1"/>
  <c r="AU44" i="82"/>
  <c r="AU36" i="82"/>
  <c r="AX28" i="82"/>
  <c r="U11" i="72"/>
  <c r="AX16" i="82"/>
  <c r="AX15" i="82"/>
  <c r="AX10" i="82"/>
  <c r="H118" i="71"/>
  <c r="Q117" i="71"/>
  <c r="Q108" i="71"/>
  <c r="Q118" i="71" s="1"/>
  <c r="X11" i="71"/>
  <c r="X12" i="71" s="1"/>
  <c r="Q76" i="71"/>
  <c r="Q86" i="71" s="1"/>
  <c r="AA10" i="71"/>
  <c r="D9" i="2" s="1"/>
  <c r="W11" i="71"/>
  <c r="W12" i="71"/>
  <c r="AA18" i="71"/>
  <c r="D17" i="2" s="1"/>
  <c r="AA19" i="71"/>
  <c r="D18" i="2" s="1"/>
  <c r="V11" i="71"/>
  <c r="V12" i="71" s="1"/>
  <c r="L54" i="71"/>
  <c r="AA14" i="71"/>
  <c r="D13" i="2" s="1"/>
  <c r="Q53" i="71"/>
  <c r="Q54" i="71" s="1"/>
  <c r="Q12" i="71"/>
  <c r="Q22" i="71" s="1"/>
  <c r="H23" i="71"/>
  <c r="J4" i="71" s="1"/>
  <c r="J23" i="71" s="1"/>
  <c r="L4" i="71" s="1"/>
  <c r="L23" i="71" s="1"/>
  <c r="N4" i="71" s="1"/>
  <c r="N23" i="71" s="1"/>
  <c r="P4" i="71" s="1"/>
  <c r="P23" i="71" s="1"/>
  <c r="D36" i="71" s="1"/>
  <c r="D55" i="71" s="1"/>
  <c r="F36" i="71" s="1"/>
  <c r="F55" i="71" s="1"/>
  <c r="H36" i="71" s="1"/>
  <c r="H55" i="71" s="1"/>
  <c r="J36" i="71" s="1"/>
  <c r="J55" i="71" s="1"/>
  <c r="L36" i="71" s="1"/>
  <c r="AZ3" i="82"/>
  <c r="AV3" i="82"/>
  <c r="Q23" i="81"/>
  <c r="X22" i="81"/>
  <c r="Q150" i="81"/>
  <c r="Y22" i="81"/>
  <c r="D23" i="81"/>
  <c r="F4" i="81" s="1"/>
  <c r="F23" i="81" s="1"/>
  <c r="H4" i="81" s="1"/>
  <c r="H23" i="81" s="1"/>
  <c r="J4" i="81" s="1"/>
  <c r="J23" i="81" s="1"/>
  <c r="L4" i="81" s="1"/>
  <c r="L23" i="81" s="1"/>
  <c r="N4" i="81" s="1"/>
  <c r="N23" i="81" s="1"/>
  <c r="P4" i="81" s="1"/>
  <c r="P23" i="81" s="1"/>
  <c r="D36" i="81" s="1"/>
  <c r="AA17" i="81"/>
  <c r="V8" i="81"/>
  <c r="AA7" i="81"/>
  <c r="Q54" i="81"/>
  <c r="Q182" i="81"/>
  <c r="AA5" i="81"/>
  <c r="Q40" i="81"/>
  <c r="Q104" i="81"/>
  <c r="Q136" i="81"/>
  <c r="Q168" i="81"/>
  <c r="U9" i="81"/>
  <c r="V13" i="81"/>
  <c r="V21" i="81" s="1"/>
  <c r="V22" i="81" s="1"/>
  <c r="Z13" i="81"/>
  <c r="Z21" i="81" s="1"/>
  <c r="Z22" i="81" s="1"/>
  <c r="W13" i="81"/>
  <c r="W21" i="81" s="1"/>
  <c r="W22" i="81" s="1"/>
  <c r="X13" i="81"/>
  <c r="X21" i="81" s="1"/>
  <c r="Y22" i="80"/>
  <c r="Q150" i="80"/>
  <c r="U8" i="80"/>
  <c r="AA5" i="80"/>
  <c r="AA7" i="80"/>
  <c r="Q182" i="80"/>
  <c r="Q40" i="80"/>
  <c r="Q104" i="80"/>
  <c r="U9" i="80"/>
  <c r="V13" i="80"/>
  <c r="V21" i="80" s="1"/>
  <c r="V22" i="80" s="1"/>
  <c r="W13" i="80"/>
  <c r="W21" i="80" s="1"/>
  <c r="AA13" i="80"/>
  <c r="X13" i="80"/>
  <c r="X21" i="80" s="1"/>
  <c r="Y22" i="79"/>
  <c r="AA15" i="79"/>
  <c r="Q23" i="79"/>
  <c r="AA17" i="79"/>
  <c r="L16" i="2" s="1"/>
  <c r="Q150" i="79"/>
  <c r="Q36" i="79"/>
  <c r="D55" i="79"/>
  <c r="F36" i="79" s="1"/>
  <c r="F55" i="79" s="1"/>
  <c r="H36" i="79" s="1"/>
  <c r="H55" i="79" s="1"/>
  <c r="J36" i="79" s="1"/>
  <c r="J55" i="79" s="1"/>
  <c r="L36" i="79" s="1"/>
  <c r="L55" i="79" s="1"/>
  <c r="N36" i="79" s="1"/>
  <c r="N55" i="79" s="1"/>
  <c r="P36" i="79" s="1"/>
  <c r="P55" i="79" s="1"/>
  <c r="D68" i="79" s="1"/>
  <c r="V8" i="79"/>
  <c r="AA7" i="79"/>
  <c r="Q40" i="79"/>
  <c r="Q104" i="79"/>
  <c r="Q136" i="79"/>
  <c r="Q168" i="79"/>
  <c r="U9" i="79"/>
  <c r="V13" i="79"/>
  <c r="V21" i="79" s="1"/>
  <c r="V22" i="79" s="1"/>
  <c r="Z13" i="79"/>
  <c r="Z21" i="79" s="1"/>
  <c r="Z22" i="79" s="1"/>
  <c r="AA5" i="79"/>
  <c r="AA8" i="79" s="1"/>
  <c r="W13" i="79"/>
  <c r="W21" i="79" s="1"/>
  <c r="AA13" i="79"/>
  <c r="X13" i="79"/>
  <c r="X21" i="79" s="1"/>
  <c r="X22" i="79" s="1"/>
  <c r="F23" i="78"/>
  <c r="H4" i="78" s="1"/>
  <c r="H23" i="78" s="1"/>
  <c r="J4" i="78" s="1"/>
  <c r="J23" i="78" s="1"/>
  <c r="L4" i="78" s="1"/>
  <c r="L23" i="78" s="1"/>
  <c r="N4" i="78" s="1"/>
  <c r="N23" i="78" s="1"/>
  <c r="P4" i="78" s="1"/>
  <c r="P23" i="78" s="1"/>
  <c r="D36" i="78" s="1"/>
  <c r="AA19" i="78"/>
  <c r="K18" i="2" s="1"/>
  <c r="Y22" i="78"/>
  <c r="AA15" i="78"/>
  <c r="V8" i="78"/>
  <c r="AA7" i="78"/>
  <c r="Q104" i="78"/>
  <c r="Q136" i="78"/>
  <c r="Q168" i="78"/>
  <c r="Q40" i="78"/>
  <c r="U9" i="78"/>
  <c r="V13" i="78"/>
  <c r="V21" i="78" s="1"/>
  <c r="Z13" i="78"/>
  <c r="Z21" i="78" s="1"/>
  <c r="Z22" i="78" s="1"/>
  <c r="W13" i="78"/>
  <c r="W21" i="78" s="1"/>
  <c r="AA13" i="78"/>
  <c r="AA21" i="78" s="1"/>
  <c r="AA5" i="78"/>
  <c r="AA8" i="78" s="1"/>
  <c r="X13" i="78"/>
  <c r="X21" i="78" s="1"/>
  <c r="AA19" i="77"/>
  <c r="J18" i="2" s="1"/>
  <c r="V8" i="77"/>
  <c r="AA7" i="77"/>
  <c r="F23" i="77"/>
  <c r="H4" i="77" s="1"/>
  <c r="H23" i="77" s="1"/>
  <c r="J4" i="77" s="1"/>
  <c r="J23" i="77" s="1"/>
  <c r="L4" i="77" s="1"/>
  <c r="L23" i="77" s="1"/>
  <c r="N4" i="77" s="1"/>
  <c r="N23" i="77" s="1"/>
  <c r="P4" i="77" s="1"/>
  <c r="P23" i="77" s="1"/>
  <c r="D36" i="77" s="1"/>
  <c r="Y22" i="77"/>
  <c r="AA15" i="77"/>
  <c r="Q150" i="77"/>
  <c r="Q40" i="77"/>
  <c r="Q104" i="77"/>
  <c r="Q136" i="77"/>
  <c r="Q168" i="77"/>
  <c r="U9" i="77"/>
  <c r="V13" i="77"/>
  <c r="V21" i="77" s="1"/>
  <c r="Z13" i="77"/>
  <c r="Z21" i="77" s="1"/>
  <c r="Z22" i="77" s="1"/>
  <c r="W13" i="77"/>
  <c r="W21" i="77" s="1"/>
  <c r="W22" i="77" s="1"/>
  <c r="AA5" i="77"/>
  <c r="AA8" i="77" s="1"/>
  <c r="X13" i="77"/>
  <c r="X21" i="77" s="1"/>
  <c r="U8" i="76"/>
  <c r="AA5" i="76"/>
  <c r="AA8" i="76" s="1"/>
  <c r="D23" i="76"/>
  <c r="F4" i="76" s="1"/>
  <c r="F23" i="76" s="1"/>
  <c r="H4" i="76" s="1"/>
  <c r="H23" i="76" s="1"/>
  <c r="J4" i="76" s="1"/>
  <c r="J23" i="76" s="1"/>
  <c r="L4" i="76" s="1"/>
  <c r="L23" i="76" s="1"/>
  <c r="N4" i="76" s="1"/>
  <c r="N23" i="76" s="1"/>
  <c r="P4" i="76" s="1"/>
  <c r="Q22" i="76"/>
  <c r="Q23" i="76" s="1"/>
  <c r="AA17" i="76"/>
  <c r="Q182" i="76"/>
  <c r="Q40" i="76"/>
  <c r="Q104" i="76"/>
  <c r="Q136" i="76"/>
  <c r="U9" i="76"/>
  <c r="V13" i="76"/>
  <c r="V21" i="76" s="1"/>
  <c r="W13" i="76"/>
  <c r="W21" i="76" s="1"/>
  <c r="X13" i="76"/>
  <c r="X21" i="76" s="1"/>
  <c r="AA8" i="75"/>
  <c r="D23" i="75"/>
  <c r="F4" i="75" s="1"/>
  <c r="F23" i="75" s="1"/>
  <c r="H4" i="75" s="1"/>
  <c r="H23" i="75" s="1"/>
  <c r="J4" i="75" s="1"/>
  <c r="J23" i="75" s="1"/>
  <c r="L4" i="75" s="1"/>
  <c r="L23" i="75" s="1"/>
  <c r="N4" i="75" s="1"/>
  <c r="N23" i="75" s="1"/>
  <c r="P4" i="75" s="1"/>
  <c r="P23" i="75" s="1"/>
  <c r="D36" i="75" s="1"/>
  <c r="Z22" i="75"/>
  <c r="AA17" i="75"/>
  <c r="H16" i="2" s="1"/>
  <c r="AA7" i="75"/>
  <c r="Q54" i="75"/>
  <c r="Q182" i="75"/>
  <c r="Q40" i="75"/>
  <c r="Q104" i="75"/>
  <c r="Q136" i="75"/>
  <c r="U9" i="75"/>
  <c r="V13" i="75"/>
  <c r="V21" i="75" s="1"/>
  <c r="Z13" i="75"/>
  <c r="Z21" i="75" s="1"/>
  <c r="W13" i="75"/>
  <c r="W21" i="75" s="1"/>
  <c r="W22" i="75" s="1"/>
  <c r="AA13" i="75"/>
  <c r="X13" i="75"/>
  <c r="X21" i="75" s="1"/>
  <c r="F23" i="74"/>
  <c r="H4" i="74" s="1"/>
  <c r="H23" i="74" s="1"/>
  <c r="J4" i="74" s="1"/>
  <c r="J23" i="74" s="1"/>
  <c r="L4" i="74" s="1"/>
  <c r="L23" i="74" s="1"/>
  <c r="N4" i="74" s="1"/>
  <c r="N23" i="74" s="1"/>
  <c r="P4" i="74" s="1"/>
  <c r="P23" i="74" s="1"/>
  <c r="D36" i="74" s="1"/>
  <c r="Q118" i="74"/>
  <c r="AA15" i="74"/>
  <c r="V8" i="74"/>
  <c r="AA7" i="74"/>
  <c r="AA8" i="74" s="1"/>
  <c r="X7" i="74"/>
  <c r="X8" i="74" s="1"/>
  <c r="U9" i="74"/>
  <c r="V13" i="74"/>
  <c r="V21" i="74" s="1"/>
  <c r="V22" i="74" s="1"/>
  <c r="Z13" i="74"/>
  <c r="Z21" i="74" s="1"/>
  <c r="Z22" i="74" s="1"/>
  <c r="Q40" i="74"/>
  <c r="Q136" i="74"/>
  <c r="W13" i="74"/>
  <c r="W21" i="74" s="1"/>
  <c r="Q168" i="74"/>
  <c r="X13" i="74"/>
  <c r="X21" i="74" s="1"/>
  <c r="X22" i="74" s="1"/>
  <c r="D23" i="73"/>
  <c r="F4" i="73" s="1"/>
  <c r="F23" i="73" s="1"/>
  <c r="H4" i="73" s="1"/>
  <c r="H23" i="73" s="1"/>
  <c r="J4" i="73" s="1"/>
  <c r="J23" i="73" s="1"/>
  <c r="L4" i="73" s="1"/>
  <c r="L23" i="73" s="1"/>
  <c r="N4" i="73" s="1"/>
  <c r="N23" i="73" s="1"/>
  <c r="P4" i="73" s="1"/>
  <c r="P23" i="73" s="1"/>
  <c r="D36" i="73" s="1"/>
  <c r="Z22" i="73"/>
  <c r="Q23" i="73"/>
  <c r="AA17" i="73"/>
  <c r="V8" i="73"/>
  <c r="AA7" i="73"/>
  <c r="Q182" i="73"/>
  <c r="AA5" i="73"/>
  <c r="Q104" i="73"/>
  <c r="Q136" i="73"/>
  <c r="U9" i="73"/>
  <c r="V13" i="73"/>
  <c r="V21" i="73" s="1"/>
  <c r="Z13" i="73"/>
  <c r="Z21" i="73" s="1"/>
  <c r="W13" i="73"/>
  <c r="W21" i="73" s="1"/>
  <c r="Q40" i="73"/>
  <c r="Q168" i="73"/>
  <c r="X13" i="73"/>
  <c r="X21" i="73" s="1"/>
  <c r="U4" i="72"/>
  <c r="AA4" i="72"/>
  <c r="Q21" i="72"/>
  <c r="Q22" i="72" s="1"/>
  <c r="U13" i="72"/>
  <c r="AA16" i="72"/>
  <c r="Q44" i="72"/>
  <c r="Q53" i="72"/>
  <c r="Q108" i="72"/>
  <c r="Q117" i="72"/>
  <c r="U5" i="72"/>
  <c r="Q8" i="72"/>
  <c r="AA20" i="72"/>
  <c r="V8" i="72"/>
  <c r="D22" i="72"/>
  <c r="D23" i="72" s="1"/>
  <c r="F4" i="72" s="1"/>
  <c r="F23" i="72" s="1"/>
  <c r="H4" i="72" s="1"/>
  <c r="L22" i="72"/>
  <c r="V21" i="72"/>
  <c r="V22" i="72" s="1"/>
  <c r="AA15" i="72"/>
  <c r="AA18" i="72"/>
  <c r="E17" i="2" s="1"/>
  <c r="AA19" i="72"/>
  <c r="E18" i="2" s="1"/>
  <c r="AA6" i="72"/>
  <c r="E5" i="2" s="1"/>
  <c r="AA7" i="72"/>
  <c r="X8" i="72"/>
  <c r="AA9" i="72"/>
  <c r="H22" i="72"/>
  <c r="P22" i="72"/>
  <c r="X21" i="72"/>
  <c r="X22" i="72" s="1"/>
  <c r="Q72" i="72"/>
  <c r="Q85" i="72"/>
  <c r="Q149" i="72"/>
  <c r="Q172" i="72"/>
  <c r="Q182" i="72" s="1"/>
  <c r="Y22" i="71"/>
  <c r="AA5" i="71"/>
  <c r="D4" i="2" s="1"/>
  <c r="D7" i="2" s="1"/>
  <c r="U8" i="71"/>
  <c r="AA7" i="71"/>
  <c r="Q150" i="71"/>
  <c r="Z22" i="71"/>
  <c r="Q23" i="71"/>
  <c r="AA17" i="71"/>
  <c r="Q182" i="71"/>
  <c r="Q104" i="71"/>
  <c r="Q136" i="71"/>
  <c r="U9" i="71"/>
  <c r="V13" i="71"/>
  <c r="V21" i="71" s="1"/>
  <c r="Z13" i="71"/>
  <c r="Z21" i="71" s="1"/>
  <c r="Q40" i="71"/>
  <c r="Q168" i="71"/>
  <c r="W13" i="71"/>
  <c r="W21" i="71" s="1"/>
  <c r="X13" i="71"/>
  <c r="X21" i="71" s="1"/>
  <c r="X22" i="80" l="1"/>
  <c r="Q86" i="80"/>
  <c r="M11" i="2"/>
  <c r="W22" i="80"/>
  <c r="AA21" i="80"/>
  <c r="M12" i="2"/>
  <c r="Q54" i="80"/>
  <c r="H23" i="80"/>
  <c r="J4" i="80" s="1"/>
  <c r="J23" i="80" s="1"/>
  <c r="L4" i="80" s="1"/>
  <c r="L23" i="80" s="1"/>
  <c r="N4" i="80" s="1"/>
  <c r="N23" i="80" s="1"/>
  <c r="P4" i="80" s="1"/>
  <c r="P23" i="80" s="1"/>
  <c r="D36" i="80" s="1"/>
  <c r="Q36" i="80" s="1"/>
  <c r="Q22" i="80"/>
  <c r="Q23" i="80" s="1"/>
  <c r="AA21" i="79"/>
  <c r="Q54" i="79"/>
  <c r="Q86" i="79"/>
  <c r="W22" i="79"/>
  <c r="X22" i="78"/>
  <c r="V22" i="78"/>
  <c r="W22" i="78"/>
  <c r="X22" i="77"/>
  <c r="V22" i="77"/>
  <c r="J11" i="2"/>
  <c r="Q54" i="77"/>
  <c r="Q118" i="76"/>
  <c r="X22" i="76"/>
  <c r="Q86" i="76"/>
  <c r="W22" i="76"/>
  <c r="Q54" i="76"/>
  <c r="P23" i="76"/>
  <c r="D36" i="76" s="1"/>
  <c r="D55" i="76" s="1"/>
  <c r="F36" i="76" s="1"/>
  <c r="F55" i="76" s="1"/>
  <c r="H36" i="76" s="1"/>
  <c r="H55" i="76" s="1"/>
  <c r="J36" i="76" s="1"/>
  <c r="J55" i="76" s="1"/>
  <c r="L36" i="76" s="1"/>
  <c r="L55" i="76" s="1"/>
  <c r="N36" i="76" s="1"/>
  <c r="N55" i="76" s="1"/>
  <c r="P36" i="76" s="1"/>
  <c r="P55" i="76" s="1"/>
  <c r="D68" i="76" s="1"/>
  <c r="V22" i="76"/>
  <c r="Y22" i="75"/>
  <c r="AA21" i="75"/>
  <c r="X22" i="75"/>
  <c r="Q118" i="75"/>
  <c r="H11" i="2"/>
  <c r="V22" i="75"/>
  <c r="Q22" i="75"/>
  <c r="Q23" i="75" s="1"/>
  <c r="Y22" i="74"/>
  <c r="Q150" i="74"/>
  <c r="W22" i="74"/>
  <c r="G11" i="2"/>
  <c r="Q86" i="74"/>
  <c r="X22" i="73"/>
  <c r="Q54" i="72"/>
  <c r="AA8" i="73"/>
  <c r="F4" i="2"/>
  <c r="F7" i="2" s="1"/>
  <c r="W22" i="73"/>
  <c r="V22" i="73"/>
  <c r="Q86" i="72"/>
  <c r="AA11" i="72"/>
  <c r="E10" i="2" s="1"/>
  <c r="E11" i="2" s="1"/>
  <c r="U12" i="72"/>
  <c r="H23" i="72"/>
  <c r="J4" i="72" s="1"/>
  <c r="J23" i="72" s="1"/>
  <c r="L4" i="72" s="1"/>
  <c r="L23" i="72" s="1"/>
  <c r="N4" i="72" s="1"/>
  <c r="N23" i="72" s="1"/>
  <c r="P4" i="72" s="1"/>
  <c r="P23" i="72" s="1"/>
  <c r="D36" i="72" s="1"/>
  <c r="Q36" i="72" s="1"/>
  <c r="Q23" i="72"/>
  <c r="X22" i="71"/>
  <c r="W22" i="71"/>
  <c r="L55" i="71"/>
  <c r="N36" i="71" s="1"/>
  <c r="N55" i="71" s="1"/>
  <c r="P36" i="71" s="1"/>
  <c r="P55" i="71" s="1"/>
  <c r="D68" i="71" s="1"/>
  <c r="Q68" i="71" s="1"/>
  <c r="Q87" i="71" s="1"/>
  <c r="V22" i="71"/>
  <c r="AA11" i="71"/>
  <c r="D10" i="2" s="1"/>
  <c r="D11" i="2" s="1"/>
  <c r="Q36" i="71"/>
  <c r="Q55" i="71" s="1"/>
  <c r="BC3" i="82"/>
  <c r="AA13" i="81"/>
  <c r="AA21" i="81" s="1"/>
  <c r="AA9" i="81"/>
  <c r="AA12" i="81" s="1"/>
  <c r="U12" i="81"/>
  <c r="U22" i="81" s="1"/>
  <c r="U23" i="81" s="1"/>
  <c r="V4" i="81" s="1"/>
  <c r="V23" i="81" s="1"/>
  <c r="W4" i="81" s="1"/>
  <c r="W23" i="81" s="1"/>
  <c r="X4" i="81" s="1"/>
  <c r="X23" i="81" s="1"/>
  <c r="Y4" i="81" s="1"/>
  <c r="Y23" i="81" s="1"/>
  <c r="Z4" i="81" s="1"/>
  <c r="Z23" i="81" s="1"/>
  <c r="AA8" i="81"/>
  <c r="Q36" i="81"/>
  <c r="Q55" i="81" s="1"/>
  <c r="D55" i="81"/>
  <c r="F36" i="81" s="1"/>
  <c r="F55" i="81" s="1"/>
  <c r="H36" i="81" s="1"/>
  <c r="H55" i="81" s="1"/>
  <c r="J36" i="81" s="1"/>
  <c r="J55" i="81" s="1"/>
  <c r="L36" i="81" s="1"/>
  <c r="L55" i="81" s="1"/>
  <c r="N36" i="81" s="1"/>
  <c r="N55" i="81" s="1"/>
  <c r="P36" i="81" s="1"/>
  <c r="P55" i="81" s="1"/>
  <c r="D68" i="81" s="1"/>
  <c r="AA8" i="80"/>
  <c r="AA9" i="80"/>
  <c r="AA12" i="80" s="1"/>
  <c r="U12" i="80"/>
  <c r="U22" i="80" s="1"/>
  <c r="U23" i="80" s="1"/>
  <c r="V4" i="80" s="1"/>
  <c r="V23" i="80" s="1"/>
  <c r="W4" i="80" s="1"/>
  <c r="AA9" i="79"/>
  <c r="U12" i="79"/>
  <c r="U22" i="79" s="1"/>
  <c r="U23" i="79" s="1"/>
  <c r="V4" i="79" s="1"/>
  <c r="V23" i="79" s="1"/>
  <c r="W4" i="79" s="1"/>
  <c r="Q55" i="79"/>
  <c r="Q68" i="79"/>
  <c r="D87" i="79"/>
  <c r="F68" i="79" s="1"/>
  <c r="F87" i="79" s="1"/>
  <c r="H68" i="79" s="1"/>
  <c r="H87" i="79" s="1"/>
  <c r="J68" i="79" s="1"/>
  <c r="J87" i="79" s="1"/>
  <c r="L68" i="79" s="1"/>
  <c r="L87" i="79" s="1"/>
  <c r="N68" i="79" s="1"/>
  <c r="N87" i="79" s="1"/>
  <c r="P68" i="79" s="1"/>
  <c r="P87" i="79" s="1"/>
  <c r="D100" i="79" s="1"/>
  <c r="AA9" i="78"/>
  <c r="U12" i="78"/>
  <c r="U22" i="78" s="1"/>
  <c r="U23" i="78" s="1"/>
  <c r="V4" i="78" s="1"/>
  <c r="Q36" i="78"/>
  <c r="Q55" i="78" s="1"/>
  <c r="D55" i="78"/>
  <c r="F36" i="78" s="1"/>
  <c r="F55" i="78" s="1"/>
  <c r="H36" i="78" s="1"/>
  <c r="H55" i="78" s="1"/>
  <c r="J36" i="78" s="1"/>
  <c r="J55" i="78" s="1"/>
  <c r="L36" i="78" s="1"/>
  <c r="L55" i="78" s="1"/>
  <c r="N36" i="78" s="1"/>
  <c r="N55" i="78" s="1"/>
  <c r="P36" i="78" s="1"/>
  <c r="P55" i="78" s="1"/>
  <c r="D68" i="78" s="1"/>
  <c r="Q36" i="77"/>
  <c r="D55" i="77"/>
  <c r="F36" i="77" s="1"/>
  <c r="F55" i="77" s="1"/>
  <c r="H36" i="77" s="1"/>
  <c r="H55" i="77" s="1"/>
  <c r="J36" i="77" s="1"/>
  <c r="J55" i="77" s="1"/>
  <c r="L36" i="77" s="1"/>
  <c r="L55" i="77" s="1"/>
  <c r="N36" i="77" s="1"/>
  <c r="N55" i="77" s="1"/>
  <c r="P36" i="77" s="1"/>
  <c r="P55" i="77" s="1"/>
  <c r="D68" i="77" s="1"/>
  <c r="AA13" i="77"/>
  <c r="AA21" i="77" s="1"/>
  <c r="AA9" i="77"/>
  <c r="AA12" i="77" s="1"/>
  <c r="U12" i="77"/>
  <c r="U22" i="77" s="1"/>
  <c r="U23" i="77" s="1"/>
  <c r="V4" i="77" s="1"/>
  <c r="V23" i="77" s="1"/>
  <c r="W4" i="77" s="1"/>
  <c r="W23" i="77" s="1"/>
  <c r="X4" i="77" s="1"/>
  <c r="X23" i="77" s="1"/>
  <c r="Y4" i="77" s="1"/>
  <c r="Y23" i="77" s="1"/>
  <c r="Z4" i="77" s="1"/>
  <c r="Z23" i="77" s="1"/>
  <c r="AA9" i="76"/>
  <c r="U12" i="76"/>
  <c r="U22" i="76" s="1"/>
  <c r="U23" i="76" s="1"/>
  <c r="V4" i="76" s="1"/>
  <c r="AA13" i="76"/>
  <c r="AA21" i="76" s="1"/>
  <c r="Q36" i="75"/>
  <c r="Q55" i="75" s="1"/>
  <c r="D55" i="75"/>
  <c r="F36" i="75" s="1"/>
  <c r="F55" i="75" s="1"/>
  <c r="H36" i="75" s="1"/>
  <c r="H55" i="75" s="1"/>
  <c r="J36" i="75" s="1"/>
  <c r="J55" i="75" s="1"/>
  <c r="L36" i="75" s="1"/>
  <c r="L55" i="75" s="1"/>
  <c r="N36" i="75" s="1"/>
  <c r="N55" i="75" s="1"/>
  <c r="P36" i="75" s="1"/>
  <c r="P55" i="75" s="1"/>
  <c r="D68" i="75" s="1"/>
  <c r="AA9" i="75"/>
  <c r="AA12" i="75" s="1"/>
  <c r="U12" i="75"/>
  <c r="U22" i="75" s="1"/>
  <c r="U23" i="75" s="1"/>
  <c r="V4" i="75" s="1"/>
  <c r="V23" i="75" s="1"/>
  <c r="W4" i="75" s="1"/>
  <c r="W23" i="75" s="1"/>
  <c r="X4" i="75" s="1"/>
  <c r="AA13" i="74"/>
  <c r="AA21" i="74" s="1"/>
  <c r="AA9" i="74"/>
  <c r="AA12" i="74" s="1"/>
  <c r="U12" i="74"/>
  <c r="U22" i="74" s="1"/>
  <c r="U23" i="74" s="1"/>
  <c r="V4" i="74" s="1"/>
  <c r="V23" i="74" s="1"/>
  <c r="W4" i="74" s="1"/>
  <c r="W23" i="74" s="1"/>
  <c r="X4" i="74" s="1"/>
  <c r="X23" i="74" s="1"/>
  <c r="Y4" i="74" s="1"/>
  <c r="Y23" i="74" s="1"/>
  <c r="Z4" i="74" s="1"/>
  <c r="Z23" i="74" s="1"/>
  <c r="D55" i="74"/>
  <c r="F36" i="74" s="1"/>
  <c r="F55" i="74" s="1"/>
  <c r="H36" i="74" s="1"/>
  <c r="H55" i="74" s="1"/>
  <c r="J36" i="74" s="1"/>
  <c r="J55" i="74" s="1"/>
  <c r="L36" i="74" s="1"/>
  <c r="L55" i="74" s="1"/>
  <c r="N36" i="74" s="1"/>
  <c r="N55" i="74" s="1"/>
  <c r="P36" i="74" s="1"/>
  <c r="P55" i="74" s="1"/>
  <c r="D68" i="74" s="1"/>
  <c r="Q36" i="74"/>
  <c r="Q55" i="74" s="1"/>
  <c r="Q36" i="73"/>
  <c r="Q55" i="73" s="1"/>
  <c r="D55" i="73"/>
  <c r="F36" i="73" s="1"/>
  <c r="F55" i="73" s="1"/>
  <c r="H36" i="73" s="1"/>
  <c r="H55" i="73" s="1"/>
  <c r="J36" i="73" s="1"/>
  <c r="J55" i="73" s="1"/>
  <c r="L36" i="73" s="1"/>
  <c r="L55" i="73" s="1"/>
  <c r="N36" i="73" s="1"/>
  <c r="N55" i="73" s="1"/>
  <c r="P36" i="73" s="1"/>
  <c r="P55" i="73" s="1"/>
  <c r="D68" i="73" s="1"/>
  <c r="AA13" i="73"/>
  <c r="AA9" i="73"/>
  <c r="AA12" i="73" s="1"/>
  <c r="U12" i="73"/>
  <c r="U22" i="73" s="1"/>
  <c r="U23" i="73" s="1"/>
  <c r="V4" i="73" s="1"/>
  <c r="Q118" i="72"/>
  <c r="AA13" i="72"/>
  <c r="U21" i="72"/>
  <c r="U22" i="72" s="1"/>
  <c r="AA5" i="72"/>
  <c r="U8" i="72"/>
  <c r="AA9" i="71"/>
  <c r="U12" i="71"/>
  <c r="U22" i="71" s="1"/>
  <c r="U23" i="71" s="1"/>
  <c r="V4" i="71" s="1"/>
  <c r="AA13" i="71"/>
  <c r="AA8" i="71"/>
  <c r="W23" i="80" l="1"/>
  <c r="X4" i="80" s="1"/>
  <c r="X23" i="80" s="1"/>
  <c r="Y4" i="80" s="1"/>
  <c r="Y23" i="80" s="1"/>
  <c r="Z4" i="80" s="1"/>
  <c r="Z23" i="80" s="1"/>
  <c r="AA22" i="80"/>
  <c r="AA23" i="80" s="1"/>
  <c r="Q55" i="80"/>
  <c r="D55" i="80"/>
  <c r="F36" i="80" s="1"/>
  <c r="F55" i="80" s="1"/>
  <c r="H36" i="80" s="1"/>
  <c r="H55" i="80" s="1"/>
  <c r="J36" i="80" s="1"/>
  <c r="J55" i="80" s="1"/>
  <c r="L36" i="80" s="1"/>
  <c r="L55" i="80" s="1"/>
  <c r="N36" i="80" s="1"/>
  <c r="N55" i="80" s="1"/>
  <c r="P36" i="80" s="1"/>
  <c r="P55" i="80" s="1"/>
  <c r="D68" i="80" s="1"/>
  <c r="Q68" i="80" s="1"/>
  <c r="Q87" i="80" s="1"/>
  <c r="Q87" i="79"/>
  <c r="W23" i="79"/>
  <c r="X4" i="79" s="1"/>
  <c r="X23" i="79" s="1"/>
  <c r="Y4" i="79" s="1"/>
  <c r="Y23" i="79" s="1"/>
  <c r="Z4" i="79" s="1"/>
  <c r="Z23" i="79" s="1"/>
  <c r="AA12" i="79"/>
  <c r="AA22" i="79" s="1"/>
  <c r="AA23" i="79" s="1"/>
  <c r="L8" i="2"/>
  <c r="L11" i="2" s="1"/>
  <c r="V23" i="78"/>
  <c r="W4" i="78" s="1"/>
  <c r="W23" i="78" s="1"/>
  <c r="X4" i="78" s="1"/>
  <c r="X23" i="78" s="1"/>
  <c r="Y4" i="78" s="1"/>
  <c r="Y23" i="78" s="1"/>
  <c r="Z4" i="78" s="1"/>
  <c r="Z23" i="78" s="1"/>
  <c r="AA12" i="78"/>
  <c r="AA22" i="78" s="1"/>
  <c r="AA23" i="78" s="1"/>
  <c r="K8" i="2"/>
  <c r="K11" i="2" s="1"/>
  <c r="Q55" i="77"/>
  <c r="AA22" i="77"/>
  <c r="AA23" i="77" s="1"/>
  <c r="AA12" i="76"/>
  <c r="AA22" i="76" s="1"/>
  <c r="AA23" i="76" s="1"/>
  <c r="I8" i="2"/>
  <c r="I11" i="2" s="1"/>
  <c r="V23" i="76"/>
  <c r="W4" i="76" s="1"/>
  <c r="W23" i="76" s="1"/>
  <c r="X4" i="76" s="1"/>
  <c r="X23" i="76" s="1"/>
  <c r="Y4" i="76" s="1"/>
  <c r="Y23" i="76" s="1"/>
  <c r="Z4" i="76" s="1"/>
  <c r="Z23" i="76" s="1"/>
  <c r="Q36" i="76"/>
  <c r="Q55" i="76" s="1"/>
  <c r="AA22" i="75"/>
  <c r="AA23" i="75" s="1"/>
  <c r="X23" i="75"/>
  <c r="Y4" i="75" s="1"/>
  <c r="Y23" i="75" s="1"/>
  <c r="Z4" i="75" s="1"/>
  <c r="Z23" i="75" s="1"/>
  <c r="AA22" i="74"/>
  <c r="AA23" i="74" s="1"/>
  <c r="AA21" i="73"/>
  <c r="F12" i="2"/>
  <c r="AA8" i="72"/>
  <c r="E4" i="2"/>
  <c r="E7" i="2" s="1"/>
  <c r="AA21" i="72"/>
  <c r="E12" i="2"/>
  <c r="Q55" i="72"/>
  <c r="V23" i="73"/>
  <c r="W4" i="73" s="1"/>
  <c r="W23" i="73" s="1"/>
  <c r="X4" i="73" s="1"/>
  <c r="X23" i="73" s="1"/>
  <c r="Y4" i="73" s="1"/>
  <c r="Y23" i="73" s="1"/>
  <c r="Z4" i="73" s="1"/>
  <c r="Z23" i="73" s="1"/>
  <c r="AA12" i="72"/>
  <c r="AA22" i="72" s="1"/>
  <c r="D55" i="72"/>
  <c r="F36" i="72" s="1"/>
  <c r="F55" i="72" s="1"/>
  <c r="H36" i="72" s="1"/>
  <c r="H55" i="72" s="1"/>
  <c r="J36" i="72" s="1"/>
  <c r="J55" i="72" s="1"/>
  <c r="L36" i="72" s="1"/>
  <c r="L55" i="72" s="1"/>
  <c r="N36" i="72" s="1"/>
  <c r="N55" i="72" s="1"/>
  <c r="P36" i="72" s="1"/>
  <c r="P55" i="72" s="1"/>
  <c r="D68" i="72" s="1"/>
  <c r="D87" i="72" s="1"/>
  <c r="F68" i="72" s="1"/>
  <c r="F87" i="72" s="1"/>
  <c r="H68" i="72" s="1"/>
  <c r="H87" i="72" s="1"/>
  <c r="J68" i="72" s="1"/>
  <c r="J87" i="72" s="1"/>
  <c r="L68" i="72" s="1"/>
  <c r="L87" i="72" s="1"/>
  <c r="N68" i="72" s="1"/>
  <c r="N87" i="72" s="1"/>
  <c r="P68" i="72" s="1"/>
  <c r="P87" i="72" s="1"/>
  <c r="D100" i="72" s="1"/>
  <c r="U23" i="72"/>
  <c r="V4" i="72" s="1"/>
  <c r="V23" i="72" s="1"/>
  <c r="W4" i="72" s="1"/>
  <c r="W23" i="72" s="1"/>
  <c r="X4" i="72" s="1"/>
  <c r="X23" i="72" s="1"/>
  <c r="Y4" i="72" s="1"/>
  <c r="Y23" i="72" s="1"/>
  <c r="Z4" i="72" s="1"/>
  <c r="Z23" i="72" s="1"/>
  <c r="AA12" i="71"/>
  <c r="D87" i="71"/>
  <c r="F68" i="71" s="1"/>
  <c r="F87" i="71" s="1"/>
  <c r="H68" i="71" s="1"/>
  <c r="H87" i="71" s="1"/>
  <c r="J68" i="71" s="1"/>
  <c r="J87" i="71" s="1"/>
  <c r="L68" i="71" s="1"/>
  <c r="L87" i="71" s="1"/>
  <c r="N68" i="71" s="1"/>
  <c r="N87" i="71" s="1"/>
  <c r="P68" i="71" s="1"/>
  <c r="P87" i="71" s="1"/>
  <c r="D100" i="71" s="1"/>
  <c r="D119" i="71" s="1"/>
  <c r="F100" i="71" s="1"/>
  <c r="F119" i="71" s="1"/>
  <c r="H100" i="71" s="1"/>
  <c r="H119" i="71" s="1"/>
  <c r="J100" i="71" s="1"/>
  <c r="J119" i="71" s="1"/>
  <c r="L100" i="71" s="1"/>
  <c r="L119" i="71" s="1"/>
  <c r="N100" i="71" s="1"/>
  <c r="N119" i="71" s="1"/>
  <c r="P100" i="71" s="1"/>
  <c r="P119" i="71" s="1"/>
  <c r="D132" i="71" s="1"/>
  <c r="V23" i="71"/>
  <c r="W4" i="71" s="1"/>
  <c r="W23" i="71" s="1"/>
  <c r="X4" i="71" s="1"/>
  <c r="X23" i="71" s="1"/>
  <c r="Y4" i="71" s="1"/>
  <c r="Y23" i="71" s="1"/>
  <c r="Z4" i="71" s="1"/>
  <c r="Z23" i="71" s="1"/>
  <c r="AA21" i="71"/>
  <c r="D12" i="2"/>
  <c r="AA23" i="81"/>
  <c r="Q68" i="81"/>
  <c r="Q87" i="81" s="1"/>
  <c r="D87" i="81"/>
  <c r="F68" i="81" s="1"/>
  <c r="F87" i="81" s="1"/>
  <c r="H68" i="81" s="1"/>
  <c r="H87" i="81" s="1"/>
  <c r="J68" i="81" s="1"/>
  <c r="J87" i="81" s="1"/>
  <c r="L68" i="81" s="1"/>
  <c r="L87" i="81" s="1"/>
  <c r="N68" i="81" s="1"/>
  <c r="N87" i="81" s="1"/>
  <c r="P68" i="81" s="1"/>
  <c r="P87" i="81" s="1"/>
  <c r="D100" i="81" s="1"/>
  <c r="AA22" i="81"/>
  <c r="Q100" i="79"/>
  <c r="Q119" i="79" s="1"/>
  <c r="D119" i="79"/>
  <c r="F100" i="79" s="1"/>
  <c r="F119" i="79" s="1"/>
  <c r="H100" i="79" s="1"/>
  <c r="H119" i="79" s="1"/>
  <c r="J100" i="79" s="1"/>
  <c r="J119" i="79" s="1"/>
  <c r="L100" i="79" s="1"/>
  <c r="L119" i="79" s="1"/>
  <c r="N100" i="79" s="1"/>
  <c r="N119" i="79" s="1"/>
  <c r="P100" i="79" s="1"/>
  <c r="P119" i="79" s="1"/>
  <c r="D132" i="79" s="1"/>
  <c r="Q68" i="78"/>
  <c r="Q87" i="78" s="1"/>
  <c r="D87" i="78"/>
  <c r="F68" i="78" s="1"/>
  <c r="F87" i="78" s="1"/>
  <c r="H68" i="78" s="1"/>
  <c r="H87" i="78" s="1"/>
  <c r="J68" i="78" s="1"/>
  <c r="J87" i="78" s="1"/>
  <c r="L68" i="78" s="1"/>
  <c r="L87" i="78" s="1"/>
  <c r="N68" i="78" s="1"/>
  <c r="N87" i="78" s="1"/>
  <c r="P68" i="78" s="1"/>
  <c r="P87" i="78" s="1"/>
  <c r="D100" i="78" s="1"/>
  <c r="Q68" i="77"/>
  <c r="Q87" i="77" s="1"/>
  <c r="D87" i="77"/>
  <c r="F68" i="77" s="1"/>
  <c r="F87" i="77" s="1"/>
  <c r="H68" i="77" s="1"/>
  <c r="H87" i="77" s="1"/>
  <c r="J68" i="77" s="1"/>
  <c r="J87" i="77" s="1"/>
  <c r="L68" i="77" s="1"/>
  <c r="L87" i="77" s="1"/>
  <c r="N68" i="77" s="1"/>
  <c r="N87" i="77" s="1"/>
  <c r="P68" i="77" s="1"/>
  <c r="P87" i="77" s="1"/>
  <c r="D100" i="77" s="1"/>
  <c r="Q68" i="76"/>
  <c r="Q87" i="76" s="1"/>
  <c r="D87" i="76"/>
  <c r="F68" i="76" s="1"/>
  <c r="F87" i="76" s="1"/>
  <c r="H68" i="76" s="1"/>
  <c r="H87" i="76" s="1"/>
  <c r="J68" i="76" s="1"/>
  <c r="J87" i="76" s="1"/>
  <c r="L68" i="76" s="1"/>
  <c r="L87" i="76" s="1"/>
  <c r="N68" i="76" s="1"/>
  <c r="N87" i="76" s="1"/>
  <c r="P68" i="76" s="1"/>
  <c r="P87" i="76" s="1"/>
  <c r="D100" i="76" s="1"/>
  <c r="Q68" i="75"/>
  <c r="Q87" i="75" s="1"/>
  <c r="D87" i="75"/>
  <c r="F68" i="75" s="1"/>
  <c r="F87" i="75" s="1"/>
  <c r="H68" i="75" s="1"/>
  <c r="H87" i="75" s="1"/>
  <c r="J68" i="75" s="1"/>
  <c r="J87" i="75" s="1"/>
  <c r="L68" i="75" s="1"/>
  <c r="L87" i="75" s="1"/>
  <c r="N68" i="75" s="1"/>
  <c r="N87" i="75" s="1"/>
  <c r="P68" i="75" s="1"/>
  <c r="P87" i="75" s="1"/>
  <c r="D100" i="75" s="1"/>
  <c r="Q68" i="74"/>
  <c r="Q87" i="74" s="1"/>
  <c r="D87" i="74"/>
  <c r="F68" i="74" s="1"/>
  <c r="F87" i="74" s="1"/>
  <c r="H68" i="74" s="1"/>
  <c r="H87" i="74" s="1"/>
  <c r="J68" i="74" s="1"/>
  <c r="J87" i="74" s="1"/>
  <c r="L68" i="74" s="1"/>
  <c r="L87" i="74" s="1"/>
  <c r="N68" i="74" s="1"/>
  <c r="N87" i="74" s="1"/>
  <c r="P68" i="74" s="1"/>
  <c r="P87" i="74" s="1"/>
  <c r="D100" i="74" s="1"/>
  <c r="Q68" i="73"/>
  <c r="Q87" i="73" s="1"/>
  <c r="D87" i="73"/>
  <c r="F68" i="73" s="1"/>
  <c r="F87" i="73" s="1"/>
  <c r="H68" i="73" s="1"/>
  <c r="H87" i="73" s="1"/>
  <c r="J68" i="73" s="1"/>
  <c r="J87" i="73" s="1"/>
  <c r="L68" i="73" s="1"/>
  <c r="L87" i="73" s="1"/>
  <c r="N68" i="73" s="1"/>
  <c r="N87" i="73" s="1"/>
  <c r="P68" i="73" s="1"/>
  <c r="P87" i="73" s="1"/>
  <c r="D100" i="73" s="1"/>
  <c r="AA22" i="73"/>
  <c r="AA23" i="73" s="1"/>
  <c r="D87" i="80" l="1"/>
  <c r="F68" i="80" s="1"/>
  <c r="F87" i="80" s="1"/>
  <c r="H68" i="80" s="1"/>
  <c r="H87" i="80" s="1"/>
  <c r="J68" i="80" s="1"/>
  <c r="J87" i="80" s="1"/>
  <c r="L68" i="80" s="1"/>
  <c r="L87" i="80" s="1"/>
  <c r="N68" i="80" s="1"/>
  <c r="N87" i="80" s="1"/>
  <c r="P68" i="80" s="1"/>
  <c r="P87" i="80" s="1"/>
  <c r="D100" i="80" s="1"/>
  <c r="Q100" i="80" s="1"/>
  <c r="Q119" i="80" s="1"/>
  <c r="AA23" i="72"/>
  <c r="Q68" i="72"/>
  <c r="Q87" i="72" s="1"/>
  <c r="AA22" i="71"/>
  <c r="AA23" i="71" s="1"/>
  <c r="Q100" i="71"/>
  <c r="Q119" i="71" s="1"/>
  <c r="Q100" i="81"/>
  <c r="Q119" i="81" s="1"/>
  <c r="D119" i="81"/>
  <c r="F100" i="81" s="1"/>
  <c r="F119" i="81" s="1"/>
  <c r="H100" i="81" s="1"/>
  <c r="H119" i="81" s="1"/>
  <c r="J100" i="81" s="1"/>
  <c r="J119" i="81" s="1"/>
  <c r="L100" i="81" s="1"/>
  <c r="L119" i="81" s="1"/>
  <c r="N100" i="81" s="1"/>
  <c r="N119" i="81" s="1"/>
  <c r="P100" i="81" s="1"/>
  <c r="P119" i="81" s="1"/>
  <c r="D132" i="81" s="1"/>
  <c r="Q132" i="79"/>
  <c r="Q151" i="79" s="1"/>
  <c r="D151" i="79"/>
  <c r="F132" i="79" s="1"/>
  <c r="F151" i="79" s="1"/>
  <c r="H132" i="79" s="1"/>
  <c r="H151" i="79" s="1"/>
  <c r="J132" i="79" s="1"/>
  <c r="J151" i="79" s="1"/>
  <c r="L132" i="79" s="1"/>
  <c r="L151" i="79" s="1"/>
  <c r="N132" i="79" s="1"/>
  <c r="N151" i="79" s="1"/>
  <c r="P132" i="79" s="1"/>
  <c r="P151" i="79" s="1"/>
  <c r="D164" i="79" s="1"/>
  <c r="Q100" i="78"/>
  <c r="Q119" i="78" s="1"/>
  <c r="D119" i="78"/>
  <c r="F100" i="78" s="1"/>
  <c r="F119" i="78" s="1"/>
  <c r="H100" i="78" s="1"/>
  <c r="H119" i="78" s="1"/>
  <c r="J100" i="78" s="1"/>
  <c r="J119" i="78" s="1"/>
  <c r="L100" i="78" s="1"/>
  <c r="L119" i="78" s="1"/>
  <c r="N100" i="78" s="1"/>
  <c r="N119" i="78" s="1"/>
  <c r="P100" i="78" s="1"/>
  <c r="P119" i="78" s="1"/>
  <c r="D132" i="78" s="1"/>
  <c r="Q100" i="77"/>
  <c r="Q119" i="77" s="1"/>
  <c r="D119" i="77"/>
  <c r="F100" i="77" s="1"/>
  <c r="F119" i="77" s="1"/>
  <c r="H100" i="77" s="1"/>
  <c r="H119" i="77" s="1"/>
  <c r="J100" i="77" s="1"/>
  <c r="J119" i="77" s="1"/>
  <c r="L100" i="77" s="1"/>
  <c r="L119" i="77" s="1"/>
  <c r="N100" i="77" s="1"/>
  <c r="N119" i="77" s="1"/>
  <c r="P100" i="77" s="1"/>
  <c r="P119" i="77" s="1"/>
  <c r="D132" i="77" s="1"/>
  <c r="Q100" i="76"/>
  <c r="Q119" i="76" s="1"/>
  <c r="D119" i="76"/>
  <c r="F100" i="76" s="1"/>
  <c r="F119" i="76" s="1"/>
  <c r="H100" i="76" s="1"/>
  <c r="H119" i="76" s="1"/>
  <c r="J100" i="76" s="1"/>
  <c r="J119" i="76" s="1"/>
  <c r="L100" i="76" s="1"/>
  <c r="L119" i="76" s="1"/>
  <c r="N100" i="76" s="1"/>
  <c r="N119" i="76" s="1"/>
  <c r="P100" i="76" s="1"/>
  <c r="P119" i="76" s="1"/>
  <c r="D132" i="76" s="1"/>
  <c r="Q100" i="75"/>
  <c r="Q119" i="75" s="1"/>
  <c r="D119" i="75"/>
  <c r="F100" i="75" s="1"/>
  <c r="F119" i="75" s="1"/>
  <c r="H100" i="75" s="1"/>
  <c r="H119" i="75" s="1"/>
  <c r="J100" i="75" s="1"/>
  <c r="J119" i="75" s="1"/>
  <c r="L100" i="75" s="1"/>
  <c r="L119" i="75" s="1"/>
  <c r="N100" i="75" s="1"/>
  <c r="N119" i="75" s="1"/>
  <c r="P100" i="75" s="1"/>
  <c r="P119" i="75" s="1"/>
  <c r="D132" i="75" s="1"/>
  <c r="Q100" i="74"/>
  <c r="Q119" i="74" s="1"/>
  <c r="D119" i="74"/>
  <c r="F100" i="74" s="1"/>
  <c r="F119" i="74" s="1"/>
  <c r="H100" i="74" s="1"/>
  <c r="H119" i="74" s="1"/>
  <c r="J100" i="74" s="1"/>
  <c r="J119" i="74" s="1"/>
  <c r="L100" i="74" s="1"/>
  <c r="L119" i="74" s="1"/>
  <c r="N100" i="74" s="1"/>
  <c r="N119" i="74" s="1"/>
  <c r="P100" i="74" s="1"/>
  <c r="P119" i="74" s="1"/>
  <c r="D132" i="74" s="1"/>
  <c r="D119" i="73"/>
  <c r="F100" i="73" s="1"/>
  <c r="F119" i="73" s="1"/>
  <c r="H100" i="73" s="1"/>
  <c r="H119" i="73" s="1"/>
  <c r="J100" i="73" s="1"/>
  <c r="J119" i="73" s="1"/>
  <c r="L100" i="73" s="1"/>
  <c r="L119" i="73" s="1"/>
  <c r="N100" i="73" s="1"/>
  <c r="N119" i="73" s="1"/>
  <c r="P100" i="73" s="1"/>
  <c r="P119" i="73" s="1"/>
  <c r="D132" i="73" s="1"/>
  <c r="Q100" i="73"/>
  <c r="Q119" i="73" s="1"/>
  <c r="Q100" i="72"/>
  <c r="Q119" i="72" s="1"/>
  <c r="D119" i="72"/>
  <c r="F100" i="72" s="1"/>
  <c r="F119" i="72" s="1"/>
  <c r="H100" i="72" s="1"/>
  <c r="H119" i="72" s="1"/>
  <c r="J100" i="72" s="1"/>
  <c r="J119" i="72" s="1"/>
  <c r="L100" i="72" s="1"/>
  <c r="L119" i="72" s="1"/>
  <c r="N100" i="72" s="1"/>
  <c r="N119" i="72" s="1"/>
  <c r="P100" i="72" s="1"/>
  <c r="P119" i="72" s="1"/>
  <c r="D132" i="72" s="1"/>
  <c r="D151" i="71"/>
  <c r="F132" i="71" s="1"/>
  <c r="F151" i="71" s="1"/>
  <c r="H132" i="71" s="1"/>
  <c r="H151" i="71" s="1"/>
  <c r="J132" i="71" s="1"/>
  <c r="J151" i="71" s="1"/>
  <c r="L132" i="71" s="1"/>
  <c r="L151" i="71" s="1"/>
  <c r="N132" i="71" s="1"/>
  <c r="N151" i="71" s="1"/>
  <c r="P132" i="71" s="1"/>
  <c r="P151" i="71" s="1"/>
  <c r="D164" i="71" s="1"/>
  <c r="Q132" i="71"/>
  <c r="Q151" i="71" s="1"/>
  <c r="D119" i="80" l="1"/>
  <c r="F100" i="80" s="1"/>
  <c r="F119" i="80" s="1"/>
  <c r="H100" i="80" s="1"/>
  <c r="H119" i="80" s="1"/>
  <c r="J100" i="80" s="1"/>
  <c r="J119" i="80" s="1"/>
  <c r="L100" i="80" s="1"/>
  <c r="L119" i="80" s="1"/>
  <c r="N100" i="80" s="1"/>
  <c r="N119" i="80" s="1"/>
  <c r="P100" i="80" s="1"/>
  <c r="P119" i="80" s="1"/>
  <c r="D132" i="80" s="1"/>
  <c r="Q132" i="81"/>
  <c r="Q151" i="81" s="1"/>
  <c r="D151" i="81"/>
  <c r="F132" i="81" s="1"/>
  <c r="F151" i="81" s="1"/>
  <c r="H132" i="81" s="1"/>
  <c r="H151" i="81" s="1"/>
  <c r="J132" i="81" s="1"/>
  <c r="J151" i="81" s="1"/>
  <c r="L132" i="81" s="1"/>
  <c r="L151" i="81" s="1"/>
  <c r="N132" i="81" s="1"/>
  <c r="N151" i="81" s="1"/>
  <c r="P132" i="81" s="1"/>
  <c r="P151" i="81" s="1"/>
  <c r="D164" i="81" s="1"/>
  <c r="Q164" i="79"/>
  <c r="Q183" i="79" s="1"/>
  <c r="D183" i="79"/>
  <c r="F164" i="79" s="1"/>
  <c r="F183" i="79" s="1"/>
  <c r="H164" i="79" s="1"/>
  <c r="H183" i="79" s="1"/>
  <c r="J164" i="79" s="1"/>
  <c r="J183" i="79" s="1"/>
  <c r="L164" i="79" s="1"/>
  <c r="L183" i="79" s="1"/>
  <c r="N164" i="79" s="1"/>
  <c r="N183" i="79" s="1"/>
  <c r="P164" i="79" s="1"/>
  <c r="P183" i="79" s="1"/>
  <c r="Q132" i="78"/>
  <c r="Q151" i="78" s="1"/>
  <c r="D151" i="78"/>
  <c r="F132" i="78" s="1"/>
  <c r="F151" i="78" s="1"/>
  <c r="H132" i="78" s="1"/>
  <c r="H151" i="78" s="1"/>
  <c r="J132" i="78" s="1"/>
  <c r="J151" i="78" s="1"/>
  <c r="L132" i="78" s="1"/>
  <c r="L151" i="78" s="1"/>
  <c r="N132" i="78" s="1"/>
  <c r="N151" i="78" s="1"/>
  <c r="P132" i="78" s="1"/>
  <c r="P151" i="78" s="1"/>
  <c r="D164" i="78" s="1"/>
  <c r="Q132" i="77"/>
  <c r="Q151" i="77" s="1"/>
  <c r="D151" i="77"/>
  <c r="F132" i="77" s="1"/>
  <c r="F151" i="77" s="1"/>
  <c r="H132" i="77" s="1"/>
  <c r="H151" i="77" s="1"/>
  <c r="J132" i="77" s="1"/>
  <c r="J151" i="77" s="1"/>
  <c r="L132" i="77" s="1"/>
  <c r="L151" i="77" s="1"/>
  <c r="N132" i="77" s="1"/>
  <c r="N151" i="77" s="1"/>
  <c r="P132" i="77" s="1"/>
  <c r="P151" i="77" s="1"/>
  <c r="D164" i="77" s="1"/>
  <c r="Q132" i="76"/>
  <c r="Q151" i="76" s="1"/>
  <c r="D151" i="76"/>
  <c r="F132" i="76" s="1"/>
  <c r="F151" i="76" s="1"/>
  <c r="H132" i="76" s="1"/>
  <c r="H151" i="76" s="1"/>
  <c r="J132" i="76" s="1"/>
  <c r="J151" i="76" s="1"/>
  <c r="L132" i="76" s="1"/>
  <c r="L151" i="76" s="1"/>
  <c r="N132" i="76" s="1"/>
  <c r="N151" i="76" s="1"/>
  <c r="P132" i="76" s="1"/>
  <c r="P151" i="76" s="1"/>
  <c r="D164" i="76" s="1"/>
  <c r="Q132" i="75"/>
  <c r="Q151" i="75" s="1"/>
  <c r="D151" i="75"/>
  <c r="F132" i="75" s="1"/>
  <c r="F151" i="75" s="1"/>
  <c r="H132" i="75" s="1"/>
  <c r="H151" i="75" s="1"/>
  <c r="J132" i="75" s="1"/>
  <c r="J151" i="75" s="1"/>
  <c r="L132" i="75" s="1"/>
  <c r="L151" i="75" s="1"/>
  <c r="N132" i="75" s="1"/>
  <c r="N151" i="75" s="1"/>
  <c r="P132" i="75" s="1"/>
  <c r="P151" i="75" s="1"/>
  <c r="D164" i="75" s="1"/>
  <c r="D151" i="74"/>
  <c r="F132" i="74" s="1"/>
  <c r="F151" i="74" s="1"/>
  <c r="H132" i="74" s="1"/>
  <c r="H151" i="74" s="1"/>
  <c r="J132" i="74" s="1"/>
  <c r="J151" i="74" s="1"/>
  <c r="L132" i="74" s="1"/>
  <c r="L151" i="74" s="1"/>
  <c r="N132" i="74" s="1"/>
  <c r="N151" i="74" s="1"/>
  <c r="P132" i="74" s="1"/>
  <c r="P151" i="74" s="1"/>
  <c r="D164" i="74" s="1"/>
  <c r="Q132" i="74"/>
  <c r="Q151" i="74" s="1"/>
  <c r="Q132" i="73"/>
  <c r="Q151" i="73" s="1"/>
  <c r="D151" i="73"/>
  <c r="F132" i="73" s="1"/>
  <c r="F151" i="73" s="1"/>
  <c r="H132" i="73" s="1"/>
  <c r="H151" i="73" s="1"/>
  <c r="J132" i="73" s="1"/>
  <c r="J151" i="73" s="1"/>
  <c r="L132" i="73" s="1"/>
  <c r="L151" i="73" s="1"/>
  <c r="N132" i="73" s="1"/>
  <c r="N151" i="73" s="1"/>
  <c r="P132" i="73" s="1"/>
  <c r="P151" i="73" s="1"/>
  <c r="D164" i="73" s="1"/>
  <c r="Q132" i="72"/>
  <c r="Q151" i="72" s="1"/>
  <c r="D151" i="72"/>
  <c r="F132" i="72" s="1"/>
  <c r="F151" i="72" s="1"/>
  <c r="H132" i="72" s="1"/>
  <c r="H151" i="72" s="1"/>
  <c r="J132" i="72" s="1"/>
  <c r="J151" i="72" s="1"/>
  <c r="L132" i="72" s="1"/>
  <c r="L151" i="72" s="1"/>
  <c r="N132" i="72" s="1"/>
  <c r="N151" i="72" s="1"/>
  <c r="P132" i="72" s="1"/>
  <c r="P151" i="72" s="1"/>
  <c r="D164" i="72" s="1"/>
  <c r="D183" i="71"/>
  <c r="F164" i="71" s="1"/>
  <c r="F183" i="71" s="1"/>
  <c r="H164" i="71" s="1"/>
  <c r="H183" i="71" s="1"/>
  <c r="J164" i="71" s="1"/>
  <c r="J183" i="71" s="1"/>
  <c r="L164" i="71" s="1"/>
  <c r="L183" i="71" s="1"/>
  <c r="N164" i="71" s="1"/>
  <c r="N183" i="71" s="1"/>
  <c r="P164" i="71" s="1"/>
  <c r="P183" i="71" s="1"/>
  <c r="Q164" i="71"/>
  <c r="Q183" i="71" s="1"/>
  <c r="Q132" i="80" l="1"/>
  <c r="Q151" i="80" s="1"/>
  <c r="D151" i="80"/>
  <c r="F132" i="80" s="1"/>
  <c r="F151" i="80" s="1"/>
  <c r="H132" i="80" s="1"/>
  <c r="H151" i="80" s="1"/>
  <c r="J132" i="80" s="1"/>
  <c r="J151" i="80" s="1"/>
  <c r="L132" i="80" s="1"/>
  <c r="L151" i="80" s="1"/>
  <c r="N132" i="80" s="1"/>
  <c r="N151" i="80" s="1"/>
  <c r="P132" i="80" s="1"/>
  <c r="P151" i="80" s="1"/>
  <c r="D164" i="80" s="1"/>
  <c r="Q164" i="81"/>
  <c r="Q183" i="81" s="1"/>
  <c r="D183" i="81"/>
  <c r="F164" i="81" s="1"/>
  <c r="F183" i="81" s="1"/>
  <c r="H164" i="81" s="1"/>
  <c r="H183" i="81" s="1"/>
  <c r="J164" i="81" s="1"/>
  <c r="J183" i="81" s="1"/>
  <c r="L164" i="81" s="1"/>
  <c r="L183" i="81" s="1"/>
  <c r="N164" i="81" s="1"/>
  <c r="N183" i="81" s="1"/>
  <c r="P164" i="81" s="1"/>
  <c r="P183" i="81" s="1"/>
  <c r="Q164" i="78"/>
  <c r="Q183" i="78" s="1"/>
  <c r="D183" i="78"/>
  <c r="F164" i="78" s="1"/>
  <c r="F183" i="78" s="1"/>
  <c r="H164" i="78" s="1"/>
  <c r="H183" i="78" s="1"/>
  <c r="J164" i="78" s="1"/>
  <c r="J183" i="78" s="1"/>
  <c r="L164" i="78" s="1"/>
  <c r="L183" i="78" s="1"/>
  <c r="N164" i="78" s="1"/>
  <c r="N183" i="78" s="1"/>
  <c r="P164" i="78" s="1"/>
  <c r="P183" i="78" s="1"/>
  <c r="Q164" i="77"/>
  <c r="Q183" i="77" s="1"/>
  <c r="D183" i="77"/>
  <c r="F164" i="77" s="1"/>
  <c r="F183" i="77" s="1"/>
  <c r="H164" i="77" s="1"/>
  <c r="H183" i="77" s="1"/>
  <c r="J164" i="77" s="1"/>
  <c r="J183" i="77" s="1"/>
  <c r="L164" i="77" s="1"/>
  <c r="L183" i="77" s="1"/>
  <c r="N164" i="77" s="1"/>
  <c r="N183" i="77" s="1"/>
  <c r="P164" i="77" s="1"/>
  <c r="P183" i="77" s="1"/>
  <c r="Q164" i="76"/>
  <c r="Q183" i="76" s="1"/>
  <c r="D183" i="76"/>
  <c r="F164" i="76" s="1"/>
  <c r="F183" i="76" s="1"/>
  <c r="H164" i="76" s="1"/>
  <c r="H183" i="76" s="1"/>
  <c r="J164" i="76" s="1"/>
  <c r="J183" i="76" s="1"/>
  <c r="L164" i="76" s="1"/>
  <c r="L183" i="76" s="1"/>
  <c r="N164" i="76" s="1"/>
  <c r="N183" i="76" s="1"/>
  <c r="P164" i="76" s="1"/>
  <c r="P183" i="76" s="1"/>
  <c r="Q164" i="75"/>
  <c r="Q183" i="75" s="1"/>
  <c r="D183" i="75"/>
  <c r="F164" i="75" s="1"/>
  <c r="F183" i="75" s="1"/>
  <c r="H164" i="75" s="1"/>
  <c r="H183" i="75" s="1"/>
  <c r="J164" i="75" s="1"/>
  <c r="J183" i="75" s="1"/>
  <c r="L164" i="75" s="1"/>
  <c r="L183" i="75" s="1"/>
  <c r="N164" i="75" s="1"/>
  <c r="N183" i="75" s="1"/>
  <c r="P164" i="75" s="1"/>
  <c r="P183" i="75" s="1"/>
  <c r="D183" i="74"/>
  <c r="F164" i="74" s="1"/>
  <c r="F183" i="74" s="1"/>
  <c r="H164" i="74" s="1"/>
  <c r="H183" i="74" s="1"/>
  <c r="J164" i="74" s="1"/>
  <c r="J183" i="74" s="1"/>
  <c r="L164" i="74" s="1"/>
  <c r="L183" i="74" s="1"/>
  <c r="N164" i="74" s="1"/>
  <c r="N183" i="74" s="1"/>
  <c r="P164" i="74" s="1"/>
  <c r="P183" i="74" s="1"/>
  <c r="Q164" i="74"/>
  <c r="Q183" i="74" s="1"/>
  <c r="Q164" i="73"/>
  <c r="Q183" i="73" s="1"/>
  <c r="D183" i="73"/>
  <c r="F164" i="73" s="1"/>
  <c r="F183" i="73" s="1"/>
  <c r="H164" i="73" s="1"/>
  <c r="H183" i="73" s="1"/>
  <c r="J164" i="73" s="1"/>
  <c r="J183" i="73" s="1"/>
  <c r="L164" i="73" s="1"/>
  <c r="L183" i="73" s="1"/>
  <c r="N164" i="73" s="1"/>
  <c r="N183" i="73" s="1"/>
  <c r="P164" i="73" s="1"/>
  <c r="P183" i="73" s="1"/>
  <c r="Q164" i="72"/>
  <c r="Q183" i="72" s="1"/>
  <c r="D183" i="72"/>
  <c r="F164" i="72" s="1"/>
  <c r="F183" i="72" s="1"/>
  <c r="H164" i="72" s="1"/>
  <c r="H183" i="72" s="1"/>
  <c r="J164" i="72" s="1"/>
  <c r="J183" i="72" s="1"/>
  <c r="L164" i="72" s="1"/>
  <c r="L183" i="72" s="1"/>
  <c r="N164" i="72" s="1"/>
  <c r="N183" i="72" s="1"/>
  <c r="P164" i="72" s="1"/>
  <c r="P183" i="72" s="1"/>
  <c r="D183" i="80" l="1"/>
  <c r="F164" i="80" s="1"/>
  <c r="F183" i="80" s="1"/>
  <c r="H164" i="80" s="1"/>
  <c r="H183" i="80" s="1"/>
  <c r="J164" i="80" s="1"/>
  <c r="J183" i="80" s="1"/>
  <c r="L164" i="80" s="1"/>
  <c r="L183" i="80" s="1"/>
  <c r="N164" i="80" s="1"/>
  <c r="N183" i="80" s="1"/>
  <c r="P164" i="80" s="1"/>
  <c r="P183" i="80" s="1"/>
  <c r="Q164" i="80"/>
  <c r="Q183" i="80" s="1"/>
  <c r="D20" i="2"/>
  <c r="J20" i="2"/>
  <c r="K20" i="2"/>
  <c r="L20" i="2"/>
  <c r="N20" i="2"/>
  <c r="G20" i="2"/>
  <c r="L21" i="2" l="1"/>
  <c r="K21" i="2"/>
  <c r="G21" i="2"/>
  <c r="D21" i="2"/>
  <c r="H20" i="2"/>
  <c r="H21" i="2" s="1"/>
  <c r="M20" i="2"/>
  <c r="M21" i="2" s="1"/>
  <c r="N21" i="2"/>
  <c r="J21" i="2"/>
  <c r="E20" i="2"/>
  <c r="F20" i="2"/>
  <c r="I20" i="2"/>
  <c r="I21" i="2" s="1"/>
  <c r="F21" i="2" l="1"/>
  <c r="E21" i="2"/>
  <c r="Q43" i="13" l="1"/>
  <c r="V11" i="13" s="1"/>
  <c r="Q75" i="13"/>
  <c r="W11" i="13" s="1"/>
  <c r="Q107" i="13"/>
  <c r="X11" i="13" s="1"/>
  <c r="Q139" i="13"/>
  <c r="Q106" i="13"/>
  <c r="X10" i="13" s="1"/>
  <c r="Q138" i="13"/>
  <c r="Y10" i="13" s="1"/>
  <c r="Q37" i="13"/>
  <c r="V5" i="13" s="1"/>
  <c r="Q101" i="13"/>
  <c r="X5" i="13" s="1"/>
  <c r="Q45" i="13"/>
  <c r="V13" i="13" s="1"/>
  <c r="Q78" i="13"/>
  <c r="W14" i="13" s="1"/>
  <c r="Q110" i="13"/>
  <c r="X14" i="13" s="1"/>
  <c r="Q84" i="13"/>
  <c r="W20" i="13" s="1"/>
  <c r="Q82" i="13"/>
  <c r="W18" i="13" s="1"/>
  <c r="Q114" i="13"/>
  <c r="X18" i="13" s="1"/>
  <c r="Q4" i="13"/>
  <c r="AA4" i="13" s="1"/>
  <c r="J21" i="13"/>
  <c r="Q46" i="13"/>
  <c r="V14" i="13" s="1"/>
  <c r="Q14" i="13"/>
  <c r="U14" i="13" s="1"/>
  <c r="Q49" i="13"/>
  <c r="V17" i="13" s="1"/>
  <c r="Q17" i="13"/>
  <c r="U17" i="13" s="1"/>
  <c r="Q13" i="13"/>
  <c r="U13" i="13" s="1"/>
  <c r="Q15" i="13"/>
  <c r="U15" i="13" s="1"/>
  <c r="Q47" i="13"/>
  <c r="V15" i="13" s="1"/>
  <c r="Q16" i="13"/>
  <c r="U16" i="13" s="1"/>
  <c r="V16" i="13"/>
  <c r="Q18" i="13"/>
  <c r="U18" i="13" s="1"/>
  <c r="Q50" i="13"/>
  <c r="V18" i="13" s="1"/>
  <c r="Q19" i="13"/>
  <c r="U19" i="13" s="1"/>
  <c r="Q51" i="13"/>
  <c r="V19" i="13" s="1"/>
  <c r="Q83" i="13"/>
  <c r="W19" i="13" s="1"/>
  <c r="Q147" i="13"/>
  <c r="Y19" i="13" s="1"/>
  <c r="Q20" i="13"/>
  <c r="U20" i="13" s="1"/>
  <c r="Q52" i="13"/>
  <c r="V20" i="13" s="1"/>
  <c r="Q148" i="13"/>
  <c r="Y20" i="13" s="1"/>
  <c r="Q9" i="13"/>
  <c r="U9" i="13" s="1"/>
  <c r="Q41" i="13"/>
  <c r="V9" i="13" s="1"/>
  <c r="Q73" i="13"/>
  <c r="W9" i="13" s="1"/>
  <c r="Q105" i="13"/>
  <c r="X9" i="13" s="1"/>
  <c r="Q137" i="13"/>
  <c r="Q10" i="13"/>
  <c r="U10" i="13" s="1"/>
  <c r="Q42" i="13"/>
  <c r="V10" i="13" s="1"/>
  <c r="Q74" i="13"/>
  <c r="Q11" i="13"/>
  <c r="U11" i="13" s="1"/>
  <c r="Q38" i="13"/>
  <c r="V6" i="13" s="1"/>
  <c r="Q39" i="13"/>
  <c r="V7" i="13" s="1"/>
  <c r="Q79" i="13"/>
  <c r="W15" i="13" s="1"/>
  <c r="Q81" i="13"/>
  <c r="W17" i="13" s="1"/>
  <c r="Q111" i="13"/>
  <c r="X15" i="13" s="1"/>
  <c r="Q115" i="13"/>
  <c r="X19" i="13" s="1"/>
  <c r="Q7" i="13"/>
  <c r="U7" i="13" s="1"/>
  <c r="Q5" i="13"/>
  <c r="Q6" i="13"/>
  <c r="U6" i="13" s="1"/>
  <c r="D8" i="13"/>
  <c r="D12" i="13"/>
  <c r="F12" i="13"/>
  <c r="D21" i="13"/>
  <c r="F21" i="13"/>
  <c r="H21" i="13"/>
  <c r="H12" i="13"/>
  <c r="J12" i="13"/>
  <c r="L21" i="13"/>
  <c r="L12" i="13"/>
  <c r="L8" i="13"/>
  <c r="N8" i="13"/>
  <c r="N21" i="13"/>
  <c r="N12" i="13"/>
  <c r="P12" i="13"/>
  <c r="P21" i="13"/>
  <c r="D44" i="13"/>
  <c r="D53" i="13"/>
  <c r="D40" i="13"/>
  <c r="F40" i="13"/>
  <c r="F44" i="13"/>
  <c r="F53" i="13"/>
  <c r="H44" i="13"/>
  <c r="H53" i="13"/>
  <c r="H40" i="13"/>
  <c r="J44" i="13"/>
  <c r="J53" i="13"/>
  <c r="J40" i="13"/>
  <c r="L53" i="13"/>
  <c r="L44" i="13"/>
  <c r="L40" i="13"/>
  <c r="N40" i="13"/>
  <c r="N44" i="13"/>
  <c r="N53" i="13"/>
  <c r="P44" i="13"/>
  <c r="P53" i="13"/>
  <c r="P40" i="13"/>
  <c r="D76" i="13"/>
  <c r="D85" i="13"/>
  <c r="F76" i="13"/>
  <c r="F85" i="13"/>
  <c r="H76" i="13"/>
  <c r="H85" i="13"/>
  <c r="J76" i="13"/>
  <c r="J85" i="13"/>
  <c r="L76" i="13"/>
  <c r="L85" i="13"/>
  <c r="N76" i="13"/>
  <c r="N85" i="13"/>
  <c r="P76" i="13"/>
  <c r="D117" i="13"/>
  <c r="D108" i="13"/>
  <c r="F108" i="13"/>
  <c r="H108" i="13"/>
  <c r="J108" i="13"/>
  <c r="J117" i="13"/>
  <c r="J104" i="13"/>
  <c r="L108" i="13"/>
  <c r="N117" i="13"/>
  <c r="N108" i="13"/>
  <c r="P108" i="13"/>
  <c r="D140" i="13"/>
  <c r="F140" i="13"/>
  <c r="H140" i="13"/>
  <c r="J149" i="13"/>
  <c r="J140" i="13"/>
  <c r="L149" i="13"/>
  <c r="L140" i="13"/>
  <c r="N149" i="13"/>
  <c r="P149" i="13"/>
  <c r="Q165" i="13"/>
  <c r="Z5" i="13" s="1"/>
  <c r="Q166" i="13"/>
  <c r="Z6" i="13" s="1"/>
  <c r="Q167" i="13"/>
  <c r="Z7" i="13" s="1"/>
  <c r="Q169" i="13"/>
  <c r="Z9" i="13" s="1"/>
  <c r="Q170" i="13"/>
  <c r="Z10" i="13" s="1"/>
  <c r="Q171" i="13"/>
  <c r="Z11" i="13" s="1"/>
  <c r="Q173" i="13"/>
  <c r="Z13" i="13" s="1"/>
  <c r="Q174" i="13"/>
  <c r="Z14" i="13" s="1"/>
  <c r="Q175" i="13"/>
  <c r="Z15" i="13" s="1"/>
  <c r="Q176" i="13"/>
  <c r="Q177" i="13"/>
  <c r="Z17" i="13" s="1"/>
  <c r="Q178" i="13"/>
  <c r="Z18" i="13" s="1"/>
  <c r="Q179" i="13"/>
  <c r="Z19" i="13" s="1"/>
  <c r="Q180" i="13"/>
  <c r="D168" i="13"/>
  <c r="D172" i="13"/>
  <c r="D181" i="13"/>
  <c r="F168" i="13"/>
  <c r="F172" i="13"/>
  <c r="F181" i="13"/>
  <c r="H168" i="13"/>
  <c r="H172" i="13"/>
  <c r="H181" i="13"/>
  <c r="J168" i="13"/>
  <c r="J172" i="13"/>
  <c r="J181" i="13"/>
  <c r="L168" i="13"/>
  <c r="L172" i="13"/>
  <c r="L181" i="13"/>
  <c r="N168" i="13"/>
  <c r="N172" i="13"/>
  <c r="N181" i="13"/>
  <c r="P168" i="13"/>
  <c r="P172" i="13"/>
  <c r="P181" i="13"/>
  <c r="Q133" i="13"/>
  <c r="Y5" i="13" s="1"/>
  <c r="Q134" i="13"/>
  <c r="Y6" i="13" s="1"/>
  <c r="Q135" i="13"/>
  <c r="Y7" i="13" s="1"/>
  <c r="Q141" i="13"/>
  <c r="Y13" i="13" s="1"/>
  <c r="Q142" i="13"/>
  <c r="Y14" i="13" s="1"/>
  <c r="Q143" i="13"/>
  <c r="Y15" i="13" s="1"/>
  <c r="Q144" i="13"/>
  <c r="Y16" i="13" s="1"/>
  <c r="Q145" i="13"/>
  <c r="Y17" i="13" s="1"/>
  <c r="Q146" i="13"/>
  <c r="Y18" i="13" s="1"/>
  <c r="D136" i="13"/>
  <c r="D149" i="13"/>
  <c r="F136" i="13"/>
  <c r="F149" i="13"/>
  <c r="H136" i="13"/>
  <c r="H149" i="13"/>
  <c r="J136" i="13"/>
  <c r="L136" i="13"/>
  <c r="N136" i="13"/>
  <c r="N140" i="13"/>
  <c r="P136" i="13"/>
  <c r="P140" i="13"/>
  <c r="Q102" i="13"/>
  <c r="X6" i="13" s="1"/>
  <c r="Q103" i="13"/>
  <c r="X7" i="13" s="1"/>
  <c r="Q109" i="13"/>
  <c r="X13" i="13" s="1"/>
  <c r="X16" i="13"/>
  <c r="Q113" i="13"/>
  <c r="X17" i="13" s="1"/>
  <c r="Q116" i="13"/>
  <c r="X20" i="13" s="1"/>
  <c r="D104" i="13"/>
  <c r="F104" i="13"/>
  <c r="F117" i="13"/>
  <c r="H104" i="13"/>
  <c r="H117" i="13"/>
  <c r="L104" i="13"/>
  <c r="L117" i="13"/>
  <c r="N104" i="13"/>
  <c r="P104" i="13"/>
  <c r="P117" i="13"/>
  <c r="Q69" i="13"/>
  <c r="Q70" i="13"/>
  <c r="W6" i="13" s="1"/>
  <c r="Q71" i="13"/>
  <c r="W7" i="13" s="1"/>
  <c r="Q77" i="13"/>
  <c r="W13" i="13" s="1"/>
  <c r="W16" i="13"/>
  <c r="D72" i="13"/>
  <c r="F72" i="13"/>
  <c r="H72" i="13"/>
  <c r="J72" i="13"/>
  <c r="L72" i="13"/>
  <c r="N72" i="13"/>
  <c r="P72" i="13"/>
  <c r="P85" i="13"/>
  <c r="Z20" i="13"/>
  <c r="Z16" i="13"/>
  <c r="S1" i="13"/>
  <c r="U1" i="13"/>
  <c r="F8" i="13"/>
  <c r="H8" i="13"/>
  <c r="J8" i="13"/>
  <c r="P8" i="13"/>
  <c r="A33" i="13"/>
  <c r="C33" i="13"/>
  <c r="A65" i="13"/>
  <c r="C65" i="13"/>
  <c r="A97" i="13"/>
  <c r="C97" i="13"/>
  <c r="A129" i="13"/>
  <c r="C129" i="13"/>
  <c r="A161" i="13"/>
  <c r="C161" i="13"/>
  <c r="Y11" i="13" l="1"/>
  <c r="AA11" i="13" s="1"/>
  <c r="C10" i="2" s="1"/>
  <c r="Q140" i="13"/>
  <c r="J22" i="13"/>
  <c r="V8" i="13"/>
  <c r="H22" i="13"/>
  <c r="J182" i="13"/>
  <c r="H54" i="13"/>
  <c r="H150" i="13"/>
  <c r="Q108" i="13"/>
  <c r="N150" i="13"/>
  <c r="N182" i="13"/>
  <c r="L182" i="13"/>
  <c r="F182" i="13"/>
  <c r="X12" i="13"/>
  <c r="L54" i="13"/>
  <c r="J54" i="13"/>
  <c r="F54" i="13"/>
  <c r="N22" i="13"/>
  <c r="N118" i="13"/>
  <c r="D118" i="13"/>
  <c r="D22" i="13"/>
  <c r="D23" i="13" s="1"/>
  <c r="F4" i="13" s="1"/>
  <c r="Y8" i="13"/>
  <c r="J150" i="13"/>
  <c r="X8" i="13"/>
  <c r="D150" i="13"/>
  <c r="D182" i="13"/>
  <c r="P118" i="13"/>
  <c r="N54" i="13"/>
  <c r="L22" i="13"/>
  <c r="F86" i="13"/>
  <c r="Q85" i="13"/>
  <c r="Q44" i="13"/>
  <c r="P22" i="13"/>
  <c r="H118" i="13"/>
  <c r="P86" i="13"/>
  <c r="N86" i="13"/>
  <c r="L86" i="13"/>
  <c r="D86" i="13"/>
  <c r="P54" i="13"/>
  <c r="Q53" i="13"/>
  <c r="U4" i="13"/>
  <c r="AA18" i="13"/>
  <c r="C17" i="2" s="1"/>
  <c r="Q21" i="13"/>
  <c r="L118" i="13"/>
  <c r="Q104" i="13"/>
  <c r="Q40" i="13"/>
  <c r="W10" i="13"/>
  <c r="W12" i="13" s="1"/>
  <c r="Q76" i="13"/>
  <c r="Y9" i="13"/>
  <c r="AA13" i="13"/>
  <c r="C12" i="2" s="1"/>
  <c r="U21" i="13"/>
  <c r="Z12" i="13"/>
  <c r="P150" i="13"/>
  <c r="F150" i="13"/>
  <c r="H182" i="13"/>
  <c r="F118" i="13"/>
  <c r="J86" i="13"/>
  <c r="D54" i="13"/>
  <c r="AA20" i="13"/>
  <c r="C19" i="2" s="1"/>
  <c r="O19" i="2" s="1"/>
  <c r="P182" i="13"/>
  <c r="Z8" i="13"/>
  <c r="J118" i="13"/>
  <c r="Q168" i="13"/>
  <c r="H86" i="13"/>
  <c r="U5" i="13"/>
  <c r="AA19" i="13"/>
  <c r="C18" i="2" s="1"/>
  <c r="Q72" i="13"/>
  <c r="W5" i="13"/>
  <c r="W8" i="13" s="1"/>
  <c r="Q117" i="13"/>
  <c r="V21" i="13"/>
  <c r="U12" i="13"/>
  <c r="AA17" i="13"/>
  <c r="C16" i="2" s="1"/>
  <c r="V12" i="13"/>
  <c r="Q181" i="13"/>
  <c r="F22" i="13"/>
  <c r="AA6" i="13"/>
  <c r="C5" i="2" s="1"/>
  <c r="AA7" i="13"/>
  <c r="AA15" i="13"/>
  <c r="C14" i="2" s="1"/>
  <c r="AA14" i="13"/>
  <c r="C13" i="2" s="1"/>
  <c r="Z21" i="13"/>
  <c r="Y21" i="13"/>
  <c r="W21" i="13"/>
  <c r="Q149" i="13"/>
  <c r="Q172" i="13"/>
  <c r="L150" i="13"/>
  <c r="AA16" i="13"/>
  <c r="C15" i="2" s="1"/>
  <c r="C3" i="2"/>
  <c r="Y12" i="13" l="1"/>
  <c r="Y22" i="13" s="1"/>
  <c r="C20" i="2"/>
  <c r="AA9" i="13"/>
  <c r="Q118" i="13"/>
  <c r="Z22" i="13"/>
  <c r="F23" i="13"/>
  <c r="H4" i="13" s="1"/>
  <c r="H23" i="13" s="1"/>
  <c r="J4" i="13" s="1"/>
  <c r="J23" i="13" s="1"/>
  <c r="L4" i="13" s="1"/>
  <c r="L23" i="13" s="1"/>
  <c r="N4" i="13" s="1"/>
  <c r="N23" i="13" s="1"/>
  <c r="P4" i="13" s="1"/>
  <c r="P23" i="13" s="1"/>
  <c r="D36" i="13" s="1"/>
  <c r="D55" i="13" s="1"/>
  <c r="F36" i="13" s="1"/>
  <c r="F55" i="13" s="1"/>
  <c r="H36" i="13" s="1"/>
  <c r="H55" i="13" s="1"/>
  <c r="J36" i="13" s="1"/>
  <c r="J55" i="13" s="1"/>
  <c r="L36" i="13" s="1"/>
  <c r="L55" i="13" s="1"/>
  <c r="N36" i="13" s="1"/>
  <c r="N55" i="13" s="1"/>
  <c r="P36" i="13" s="1"/>
  <c r="P55" i="13" s="1"/>
  <c r="D68" i="13" s="1"/>
  <c r="AA10" i="13"/>
  <c r="C9" i="2" s="1"/>
  <c r="O9" i="2" s="1"/>
  <c r="P9" i="2" s="1"/>
  <c r="Q86" i="13"/>
  <c r="Q54" i="13"/>
  <c r="Q22" i="13"/>
  <c r="Q23" i="13" s="1"/>
  <c r="Q150" i="13"/>
  <c r="V22" i="13"/>
  <c r="O10" i="2"/>
  <c r="P10" i="2" s="1"/>
  <c r="O17" i="2"/>
  <c r="P19" i="2"/>
  <c r="Q182" i="13"/>
  <c r="U22" i="13"/>
  <c r="O14" i="2"/>
  <c r="P14" i="2" s="1"/>
  <c r="X21" i="13"/>
  <c r="X22" i="13" s="1"/>
  <c r="W22" i="13"/>
  <c r="AA21" i="13"/>
  <c r="O3" i="2"/>
  <c r="O5" i="2"/>
  <c r="P5" i="2" s="1"/>
  <c r="O15" i="2"/>
  <c r="P15" i="2" s="1"/>
  <c r="O13" i="2"/>
  <c r="P13" i="2" s="1"/>
  <c r="O6" i="2"/>
  <c r="P6" i="2" s="1"/>
  <c r="O16" i="2"/>
  <c r="P16" i="2" s="1"/>
  <c r="O18" i="2"/>
  <c r="P18" i="2" s="1"/>
  <c r="AA5" i="13"/>
  <c r="C4" i="2" s="1"/>
  <c r="C7" i="2" s="1"/>
  <c r="U8" i="13"/>
  <c r="Q36" i="13" l="1"/>
  <c r="Q55" i="13" s="1"/>
  <c r="P17" i="2"/>
  <c r="AA12" i="13"/>
  <c r="AA22" i="13" s="1"/>
  <c r="U23" i="13"/>
  <c r="V4" i="13" s="1"/>
  <c r="V23" i="13" s="1"/>
  <c r="W4" i="13" s="1"/>
  <c r="W23" i="13" s="1"/>
  <c r="X4" i="13" s="1"/>
  <c r="X23" i="13" s="1"/>
  <c r="Y4" i="13" s="1"/>
  <c r="Y23" i="13" s="1"/>
  <c r="Z4" i="13" s="1"/>
  <c r="Z23" i="13" s="1"/>
  <c r="C11" i="2"/>
  <c r="C21" i="2" s="1"/>
  <c r="AA8" i="13"/>
  <c r="Q68" i="13"/>
  <c r="Q87" i="13" s="1"/>
  <c r="D87" i="13"/>
  <c r="F68" i="13" s="1"/>
  <c r="F87" i="13" s="1"/>
  <c r="H68" i="13" s="1"/>
  <c r="H87" i="13" s="1"/>
  <c r="J68" i="13" s="1"/>
  <c r="J87" i="13" s="1"/>
  <c r="L68" i="13" s="1"/>
  <c r="L87" i="13" s="1"/>
  <c r="N68" i="13" s="1"/>
  <c r="N87" i="13" s="1"/>
  <c r="P68" i="13" s="1"/>
  <c r="P87" i="13" s="1"/>
  <c r="D100" i="13" s="1"/>
  <c r="AA23" i="13" l="1"/>
  <c r="C22" i="2"/>
  <c r="D3" i="2" s="1"/>
  <c r="O4" i="2"/>
  <c r="O8" i="2"/>
  <c r="Q100" i="13"/>
  <c r="Q119" i="13" s="1"/>
  <c r="D119" i="13"/>
  <c r="F100" i="13" s="1"/>
  <c r="F119" i="13" s="1"/>
  <c r="H100" i="13" s="1"/>
  <c r="H119" i="13" s="1"/>
  <c r="J100" i="13" s="1"/>
  <c r="J119" i="13" s="1"/>
  <c r="L100" i="13" s="1"/>
  <c r="L119" i="13" s="1"/>
  <c r="N100" i="13" s="1"/>
  <c r="N119" i="13" s="1"/>
  <c r="P100" i="13" s="1"/>
  <c r="P119" i="13" s="1"/>
  <c r="D132" i="13" s="1"/>
  <c r="O12" i="2"/>
  <c r="O20" i="2" s="1"/>
  <c r="D151" i="13" l="1"/>
  <c r="F132" i="13" s="1"/>
  <c r="F151" i="13" s="1"/>
  <c r="H132" i="13" s="1"/>
  <c r="H151" i="13" s="1"/>
  <c r="J132" i="13" s="1"/>
  <c r="J151" i="13" s="1"/>
  <c r="L132" i="13" s="1"/>
  <c r="L151" i="13" s="1"/>
  <c r="N132" i="13" s="1"/>
  <c r="N151" i="13" s="1"/>
  <c r="P132" i="13" s="1"/>
  <c r="P151" i="13" s="1"/>
  <c r="D164" i="13" s="1"/>
  <c r="Q132" i="13"/>
  <c r="Q151" i="13" s="1"/>
  <c r="P20" i="2"/>
  <c r="P12" i="2"/>
  <c r="P8" i="2"/>
  <c r="O11" i="2"/>
  <c r="O21" i="2" s="1"/>
  <c r="O7" i="2"/>
  <c r="P4" i="2"/>
  <c r="D22" i="2"/>
  <c r="E3" i="2" s="1"/>
  <c r="E22" i="2" s="1"/>
  <c r="F3" i="2" s="1"/>
  <c r="F22" i="2" s="1"/>
  <c r="G3" i="2" s="1"/>
  <c r="G22" i="2" s="1"/>
  <c r="H3" i="2" s="1"/>
  <c r="H22" i="2" s="1"/>
  <c r="I3" i="2" s="1"/>
  <c r="I22" i="2" s="1"/>
  <c r="J3" i="2" s="1"/>
  <c r="J22" i="2" s="1"/>
  <c r="K3" i="2" s="1"/>
  <c r="K22" i="2" s="1"/>
  <c r="L3" i="2" s="1"/>
  <c r="L22" i="2" s="1"/>
  <c r="M3" i="2" s="1"/>
  <c r="M22" i="2" s="1"/>
  <c r="N3" i="2" s="1"/>
  <c r="N22" i="2" s="1"/>
  <c r="P11" i="2" l="1"/>
  <c r="P21" i="2"/>
  <c r="P7" i="2"/>
  <c r="Q164" i="13"/>
  <c r="Q183" i="13" s="1"/>
  <c r="D183" i="13"/>
  <c r="F164" i="13" s="1"/>
  <c r="F183" i="13" s="1"/>
  <c r="H164" i="13" s="1"/>
  <c r="H183" i="13" s="1"/>
  <c r="J164" i="13" s="1"/>
  <c r="J183" i="13" s="1"/>
  <c r="L164" i="13" s="1"/>
  <c r="L183" i="13" s="1"/>
  <c r="N164" i="13" s="1"/>
  <c r="N183" i="13" s="1"/>
  <c r="P164" i="13" s="1"/>
  <c r="P183" i="13" s="1"/>
  <c r="O22" i="2" l="1"/>
</calcChain>
</file>

<file path=xl/sharedStrings.xml><?xml version="1.0" encoding="utf-8"?>
<sst xmlns="http://schemas.openxmlformats.org/spreadsheetml/2006/main" count="4373" uniqueCount="410">
  <si>
    <t>2月</t>
    <phoneticPr fontId="3"/>
  </si>
  <si>
    <t>3月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</si>
  <si>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</si>
  <si>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</si>
  <si>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</si>
  <si>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</si>
  <si>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</si>
  <si>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phoneticPr fontId="3"/>
  </si>
  <si>
    <t>10月</t>
    <phoneticPr fontId="3"/>
  </si>
  <si>
    <t>11月</t>
    <phoneticPr fontId="3"/>
  </si>
  <si>
    <t>12月</t>
    <phoneticPr fontId="3"/>
  </si>
  <si>
    <t>ヤフオク</t>
    <phoneticPr fontId="3"/>
  </si>
  <si>
    <t>MEMO</t>
    <phoneticPr fontId="3"/>
  </si>
  <si>
    <t>繰越金</t>
    <rPh sb="0" eb="2">
      <t>クリコシ</t>
    </rPh>
    <rPh sb="2" eb="3">
      <t>キン</t>
    </rPh>
    <phoneticPr fontId="3"/>
  </si>
  <si>
    <t>その他</t>
    <rPh sb="2" eb="3">
      <t>タ</t>
    </rPh>
    <phoneticPr fontId="3"/>
  </si>
  <si>
    <t>収入合計</t>
    <rPh sb="0" eb="2">
      <t>シュウニュウ</t>
    </rPh>
    <rPh sb="2" eb="4">
      <t>ゴウケイ</t>
    </rPh>
    <phoneticPr fontId="3"/>
  </si>
  <si>
    <t>趣味</t>
  </si>
  <si>
    <t>嗜好品</t>
  </si>
  <si>
    <t>小計</t>
  </si>
  <si>
    <t>医療・衛生</t>
  </si>
  <si>
    <t>自動車</t>
  </si>
  <si>
    <t>住居・備品</t>
  </si>
  <si>
    <t>服飾</t>
  </si>
  <si>
    <t>交際</t>
  </si>
  <si>
    <t>支出合計</t>
    <rPh sb="0" eb="2">
      <t>シシュツ</t>
    </rPh>
    <rPh sb="2" eb="4">
      <t>ゴウケイ</t>
    </rPh>
    <phoneticPr fontId="3"/>
  </si>
  <si>
    <t>差引残高</t>
    <rPh sb="0" eb="2">
      <t>サシヒ</t>
    </rPh>
    <rPh sb="2" eb="4">
      <t>ザンダカ</t>
    </rPh>
    <phoneticPr fontId="3"/>
  </si>
  <si>
    <t>食費2</t>
  </si>
  <si>
    <t>食費1</t>
  </si>
  <si>
    <t>支出明細</t>
    <rPh sb="0" eb="2">
      <t>シシュツ</t>
    </rPh>
    <rPh sb="2" eb="4">
      <t>メイサイ</t>
    </rPh>
    <phoneticPr fontId="3"/>
  </si>
  <si>
    <t>養育費</t>
    <rPh sb="0" eb="3">
      <t>ヨウイクヒ</t>
    </rPh>
    <phoneticPr fontId="3"/>
  </si>
  <si>
    <t>保険・税金</t>
    <rPh sb="3" eb="5">
      <t>ゼイキン</t>
    </rPh>
    <phoneticPr fontId="3"/>
  </si>
  <si>
    <t>摘要</t>
    <rPh sb="0" eb="2">
      <t>テキヨウ</t>
    </rPh>
    <phoneticPr fontId="3"/>
  </si>
  <si>
    <t>金額</t>
    <rPh sb="0" eb="2">
      <t>キンガク</t>
    </rPh>
    <phoneticPr fontId="3"/>
  </si>
  <si>
    <t>（日）</t>
  </si>
  <si>
    <t>（月）</t>
  </si>
  <si>
    <t>1週</t>
    <rPh sb="1" eb="2">
      <t>シュウ</t>
    </rPh>
    <phoneticPr fontId="3"/>
  </si>
  <si>
    <t>収入</t>
    <rPh sb="0" eb="2">
      <t>シュウニュウ</t>
    </rPh>
    <phoneticPr fontId="3"/>
  </si>
  <si>
    <t>（火）</t>
    <rPh sb="1" eb="2">
      <t>カ</t>
    </rPh>
    <phoneticPr fontId="3"/>
  </si>
  <si>
    <t>（水）</t>
    <rPh sb="1" eb="2">
      <t>スイ</t>
    </rPh>
    <phoneticPr fontId="3"/>
  </si>
  <si>
    <t>（木）</t>
    <rPh sb="1" eb="2">
      <t>モク</t>
    </rPh>
    <phoneticPr fontId="3"/>
  </si>
  <si>
    <t>（金）</t>
    <rPh sb="1" eb="2">
      <t>キン</t>
    </rPh>
    <phoneticPr fontId="3"/>
  </si>
  <si>
    <t>（土）</t>
    <rPh sb="1" eb="2">
      <t>ド</t>
    </rPh>
    <phoneticPr fontId="3"/>
  </si>
  <si>
    <t>週計</t>
    <rPh sb="0" eb="1">
      <t>シュウ</t>
    </rPh>
    <rPh sb="1" eb="2">
      <t>ケイ</t>
    </rPh>
    <phoneticPr fontId="3"/>
  </si>
  <si>
    <t>2週</t>
    <rPh sb="1" eb="2">
      <t>シュウ</t>
    </rPh>
    <phoneticPr fontId="3"/>
  </si>
  <si>
    <t>3週</t>
    <rPh sb="1" eb="2">
      <t>シュウ</t>
    </rPh>
    <phoneticPr fontId="3"/>
  </si>
  <si>
    <t>4週</t>
    <rPh sb="1" eb="2">
      <t>シュウ</t>
    </rPh>
    <phoneticPr fontId="3"/>
  </si>
  <si>
    <t>5週</t>
    <rPh sb="1" eb="2">
      <t>シュウ</t>
    </rPh>
    <phoneticPr fontId="3"/>
  </si>
  <si>
    <t>6週</t>
    <rPh sb="1" eb="2">
      <t>シュウ</t>
    </rPh>
    <phoneticPr fontId="3"/>
  </si>
  <si>
    <t>月計</t>
    <rPh sb="0" eb="1">
      <t>ツキ</t>
    </rPh>
    <rPh sb="1" eb="2">
      <t>ケイ</t>
    </rPh>
    <phoneticPr fontId="3"/>
  </si>
  <si>
    <t>ヤフオク</t>
    <phoneticPr fontId="3"/>
  </si>
  <si>
    <t>MEMO</t>
    <phoneticPr fontId="3"/>
  </si>
  <si>
    <t>1月</t>
    <rPh sb="1" eb="2">
      <t>ガツ</t>
    </rPh>
    <phoneticPr fontId="3"/>
  </si>
  <si>
    <t>各月収支一覧表</t>
  </si>
  <si>
    <t>合計</t>
    <rPh sb="0" eb="2">
      <t>ゴウケイ</t>
    </rPh>
    <phoneticPr fontId="3"/>
  </si>
  <si>
    <t>月平均</t>
    <rPh sb="0" eb="1">
      <t>ツキ</t>
    </rPh>
    <rPh sb="1" eb="3">
      <t>ヘイキン</t>
    </rPh>
    <phoneticPr fontId="3"/>
  </si>
  <si>
    <t>事業</t>
    <rPh sb="0" eb="2">
      <t>ジギョウ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</si>
  <si>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</si>
  <si>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</si>
  <si>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</si>
  <si>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</si>
  <si>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</si>
  <si>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</si>
  <si>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8月</t>
    <rPh sb="1" eb="2">
      <t>ガツ</t>
    </rPh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</si>
  <si>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</si>
  <si>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</si>
  <si>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</si>
  <si>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</si>
  <si>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2021年</t>
    <rPh sb="4" eb="5">
      <t>ネン</t>
    </rPh>
    <phoneticPr fontId="3"/>
  </si>
  <si>
    <t>税金</t>
    <rPh sb="0" eb="2">
      <t>ゼイキn</t>
    </rPh>
    <phoneticPr fontId="13"/>
  </si>
  <si>
    <t>2017(29)</t>
    <phoneticPr fontId="3"/>
  </si>
  <si>
    <t>2018(30)</t>
    <phoneticPr fontId="3"/>
  </si>
  <si>
    <t>2019(31)</t>
    <phoneticPr fontId="3"/>
  </si>
  <si>
    <t>2019(1)</t>
    <phoneticPr fontId="3"/>
  </si>
  <si>
    <t>2020(2)</t>
    <phoneticPr fontId="3"/>
  </si>
  <si>
    <t>経費合計</t>
    <rPh sb="0" eb="4">
      <t>ケイヒ</t>
    </rPh>
    <phoneticPr fontId="13"/>
  </si>
  <si>
    <t>国民健康保険</t>
    <rPh sb="0" eb="6">
      <t>コクミn</t>
    </rPh>
    <phoneticPr fontId="13"/>
  </si>
  <si>
    <t>所得税</t>
    <rPh sb="0" eb="3">
      <t>ショトク</t>
    </rPh>
    <phoneticPr fontId="13"/>
  </si>
  <si>
    <t>個人事業税</t>
    <rPh sb="0" eb="4">
      <t>コジn</t>
    </rPh>
    <rPh sb="4" eb="5">
      <t xml:space="preserve">ゼイ </t>
    </rPh>
    <phoneticPr fontId="13"/>
  </si>
  <si>
    <t>市民税・県民税</t>
    <rPh sb="0" eb="3">
      <t>シミn</t>
    </rPh>
    <rPh sb="4" eb="7">
      <t>ケンミn</t>
    </rPh>
    <phoneticPr fontId="13"/>
  </si>
  <si>
    <t>税金・保険計</t>
    <rPh sb="0" eb="2">
      <t>ゼイキン/</t>
    </rPh>
    <rPh sb="5" eb="6">
      <t>k</t>
    </rPh>
    <phoneticPr fontId="3"/>
  </si>
  <si>
    <t>食費</t>
    <rPh sb="0" eb="2">
      <t>ショク</t>
    </rPh>
    <phoneticPr fontId="13"/>
  </si>
  <si>
    <t>優作</t>
    <rPh sb="0" eb="2">
      <t>ユウサク</t>
    </rPh>
    <phoneticPr fontId="13"/>
  </si>
  <si>
    <t>計</t>
    <rPh sb="0" eb="1">
      <t>ケイ</t>
    </rPh>
    <phoneticPr fontId="13"/>
  </si>
  <si>
    <t>翌月分家賃振込額</t>
    <rPh sb="0" eb="5">
      <t>ヨクゲテゥ</t>
    </rPh>
    <rPh sb="5" eb="8">
      <t>フリコミ</t>
    </rPh>
    <phoneticPr fontId="3"/>
  </si>
  <si>
    <t>2月分家賃</t>
    <rPh sb="1" eb="3">
      <t>ガツブn</t>
    </rPh>
    <rPh sb="3" eb="5">
      <t>ヤチn</t>
    </rPh>
    <phoneticPr fontId="3"/>
  </si>
  <si>
    <t>3月分家賃</t>
    <rPh sb="1" eb="3">
      <t>ガツブn</t>
    </rPh>
    <rPh sb="3" eb="5">
      <t>ヤチn</t>
    </rPh>
    <phoneticPr fontId="3"/>
  </si>
  <si>
    <t>4月分家賃</t>
    <rPh sb="1" eb="3">
      <t>ガツブn</t>
    </rPh>
    <rPh sb="3" eb="5">
      <t>ヤチn</t>
    </rPh>
    <phoneticPr fontId="3"/>
  </si>
  <si>
    <t>5月分家賃</t>
    <rPh sb="1" eb="3">
      <t>ガツブn</t>
    </rPh>
    <rPh sb="3" eb="5">
      <t>ヤチn</t>
    </rPh>
    <phoneticPr fontId="3"/>
  </si>
  <si>
    <t>6月分家賃</t>
    <rPh sb="1" eb="3">
      <t>ガツブn</t>
    </rPh>
    <rPh sb="3" eb="5">
      <t>ヤチn</t>
    </rPh>
    <phoneticPr fontId="3"/>
  </si>
  <si>
    <t>7月分家賃</t>
    <rPh sb="1" eb="3">
      <t>ガツブn</t>
    </rPh>
    <rPh sb="3" eb="5">
      <t>ヤチn</t>
    </rPh>
    <phoneticPr fontId="3"/>
  </si>
  <si>
    <t>8月分家賃</t>
    <rPh sb="1" eb="3">
      <t>ガツブn</t>
    </rPh>
    <rPh sb="3" eb="5">
      <t>ヤチn</t>
    </rPh>
    <phoneticPr fontId="3"/>
  </si>
  <si>
    <t>9月分家賃</t>
    <rPh sb="1" eb="3">
      <t>ガツブn</t>
    </rPh>
    <rPh sb="3" eb="5">
      <t>ヤチn</t>
    </rPh>
    <phoneticPr fontId="3"/>
  </si>
  <si>
    <t>10月分家賃</t>
    <rPh sb="2" eb="4">
      <t>ガツブn</t>
    </rPh>
    <rPh sb="4" eb="6">
      <t>ヤチn</t>
    </rPh>
    <phoneticPr fontId="3"/>
  </si>
  <si>
    <t>11月分家賃</t>
    <rPh sb="2" eb="4">
      <t>ガツブn</t>
    </rPh>
    <rPh sb="4" eb="6">
      <t>ヤチn</t>
    </rPh>
    <phoneticPr fontId="3"/>
  </si>
  <si>
    <t>12月分家賃</t>
    <rPh sb="2" eb="4">
      <t>ガツブn</t>
    </rPh>
    <rPh sb="4" eb="6">
      <t>ヤチn</t>
    </rPh>
    <phoneticPr fontId="3"/>
  </si>
  <si>
    <t>1月分家賃</t>
    <rPh sb="1" eb="3">
      <t>ガツブn</t>
    </rPh>
    <rPh sb="3" eb="5">
      <t>ヤチn</t>
    </rPh>
    <phoneticPr fontId="3"/>
  </si>
  <si>
    <t>振込手数料</t>
    <rPh sb="0" eb="2">
      <t>フリコミ</t>
    </rPh>
    <rPh sb="2" eb="5">
      <t>テスウ</t>
    </rPh>
    <phoneticPr fontId="3"/>
  </si>
  <si>
    <t>家賃</t>
    <rPh sb="0" eb="1">
      <t>ヤチn</t>
    </rPh>
    <phoneticPr fontId="3"/>
  </si>
  <si>
    <t>駐車場</t>
    <rPh sb="0" eb="3">
      <t>チュウセィア</t>
    </rPh>
    <phoneticPr fontId="3"/>
  </si>
  <si>
    <t>町内会費</t>
    <rPh sb="0" eb="3">
      <t>チョウナイ</t>
    </rPh>
    <rPh sb="3" eb="4">
      <t xml:space="preserve">ヒ </t>
    </rPh>
    <phoneticPr fontId="3"/>
  </si>
  <si>
    <t>前月分電気代</t>
    <rPh sb="0" eb="3">
      <t>ゼンゲテゥ</t>
    </rPh>
    <rPh sb="3" eb="5">
      <t>デンキ</t>
    </rPh>
    <rPh sb="5" eb="6">
      <t>ダイ</t>
    </rPh>
    <phoneticPr fontId="3"/>
  </si>
  <si>
    <t>前月分ガス</t>
    <phoneticPr fontId="3"/>
  </si>
  <si>
    <t>前月今月2ヶ月分水道</t>
    <rPh sb="0" eb="2">
      <t>スイドウ</t>
    </rPh>
    <rPh sb="2" eb="4">
      <t>コンゲテゥ</t>
    </rPh>
    <phoneticPr fontId="3"/>
  </si>
  <si>
    <t>大光銀行振込額</t>
    <rPh sb="0" eb="4">
      <t>タイコウギンコウ</t>
    </rPh>
    <rPh sb="4" eb="6">
      <t xml:space="preserve">フリコンダ </t>
    </rPh>
    <rPh sb="6" eb="7">
      <t>ガク</t>
    </rPh>
    <phoneticPr fontId="3"/>
  </si>
  <si>
    <t>電・ガ・水計領収書額</t>
    <rPh sb="0" eb="1">
      <t xml:space="preserve">デン </t>
    </rPh>
    <rPh sb="4" eb="5">
      <t xml:space="preserve">スイ </t>
    </rPh>
    <rPh sb="5" eb="6">
      <t xml:space="preserve">ケイ </t>
    </rPh>
    <rPh sb="6" eb="10">
      <t>リョウセィウ</t>
    </rPh>
    <phoneticPr fontId="3"/>
  </si>
  <si>
    <t>ゆうちょ銀行振込金額</t>
    <rPh sb="6" eb="8">
      <t>フリコミ</t>
    </rPh>
    <rPh sb="8" eb="10">
      <t>キンガク</t>
    </rPh>
    <phoneticPr fontId="13"/>
  </si>
  <si>
    <t>税金</t>
    <rPh sb="0" eb="2">
      <t>ゼイキn</t>
    </rPh>
    <phoneticPr fontId="3"/>
  </si>
  <si>
    <t>食費</t>
    <rPh sb="0" eb="2">
      <t>ショク</t>
    </rPh>
    <phoneticPr fontId="3"/>
  </si>
  <si>
    <t>家賃振込</t>
    <rPh sb="0" eb="4">
      <t>ヤチn</t>
    </rPh>
    <phoneticPr fontId="3"/>
  </si>
  <si>
    <t>計</t>
    <rPh sb="0" eb="1">
      <t xml:space="preserve">ケイ </t>
    </rPh>
    <phoneticPr fontId="3"/>
  </si>
  <si>
    <t>お小遣い</t>
    <phoneticPr fontId="3"/>
  </si>
  <si>
    <t>JNB入金額</t>
    <rPh sb="3" eb="6">
      <t>ニュウキn</t>
    </rPh>
    <phoneticPr fontId="3"/>
  </si>
  <si>
    <t>電気</t>
    <rPh sb="0" eb="2">
      <t>デンキ</t>
    </rPh>
    <phoneticPr fontId="3"/>
  </si>
  <si>
    <t>ガス</t>
    <phoneticPr fontId="3"/>
  </si>
  <si>
    <t>水道</t>
    <rPh sb="0" eb="2">
      <t>スイドウ</t>
    </rPh>
    <phoneticPr fontId="3"/>
  </si>
  <si>
    <t>光熱費</t>
    <rPh sb="0" eb="3">
      <t>コウネt</t>
    </rPh>
    <phoneticPr fontId="3"/>
  </si>
  <si>
    <t>はれのひ唐揚げ定食paypay</t>
    <phoneticPr fontId="3"/>
  </si>
  <si>
    <t>ファミマ天然水</t>
    <rPh sb="4" eb="7">
      <t>テンネンスイ</t>
    </rPh>
    <phoneticPr fontId="3"/>
  </si>
  <si>
    <t>山田さん打ち合わせ</t>
    <rPh sb="0" eb="2">
      <t>ヤマ</t>
    </rPh>
    <rPh sb="4" eb="5">
      <t>ウチアワセ</t>
    </rPh>
    <phoneticPr fontId="3"/>
  </si>
  <si>
    <t>弥彦神社</t>
    <rPh sb="0" eb="4">
      <t>ヤヒコ</t>
    </rPh>
    <phoneticPr fontId="3"/>
  </si>
  <si>
    <t>新潟絵屋に泉谷さんの絵引き取りに</t>
    <rPh sb="0" eb="4">
      <t>ニイガタエイ</t>
    </rPh>
    <rPh sb="5" eb="7">
      <t>イズミ</t>
    </rPh>
    <rPh sb="11" eb="12">
      <t>ヒキトリ</t>
    </rPh>
    <phoneticPr fontId="3"/>
  </si>
  <si>
    <t>護国神社へお焚き上げお札持参＆お参り</t>
    <rPh sb="0" eb="4">
      <t>ゴコク</t>
    </rPh>
    <rPh sb="12" eb="14">
      <t>ジサn</t>
    </rPh>
    <phoneticPr fontId="3"/>
  </si>
  <si>
    <t>年始矢代田神社・高岩寺</t>
    <rPh sb="0" eb="2">
      <t>ネンセィ</t>
    </rPh>
    <rPh sb="2" eb="7">
      <t>ヤシロ</t>
    </rPh>
    <rPh sb="8" eb="10">
      <t>カナデゥ</t>
    </rPh>
    <phoneticPr fontId="3"/>
  </si>
  <si>
    <t>ウニアトリエ新年会zoom&amp;野尻湖合宿新年会</t>
    <rPh sb="6" eb="9">
      <t>シンネn</t>
    </rPh>
    <rPh sb="14" eb="17">
      <t>ノジリ</t>
    </rPh>
    <rPh sb="17" eb="19">
      <t>ガッシュク</t>
    </rPh>
    <rPh sb="19" eb="22">
      <t>シンネn</t>
    </rPh>
    <phoneticPr fontId="3"/>
  </si>
  <si>
    <t>原信近江店</t>
    <rPh sb="0" eb="2">
      <t>ハラシn</t>
    </rPh>
    <rPh sb="2" eb="5">
      <t>オウ</t>
    </rPh>
    <phoneticPr fontId="3"/>
  </si>
  <si>
    <t>原信新津店</t>
    <rPh sb="0" eb="2">
      <t>ハラシn</t>
    </rPh>
    <rPh sb="2" eb="5">
      <t>ニイツテn</t>
    </rPh>
    <phoneticPr fontId="3"/>
  </si>
  <si>
    <t>はれのひ唐揚げ定食paypay・原信新津店</t>
    <rPh sb="4" eb="6">
      <t>カラアゲ</t>
    </rPh>
    <rPh sb="16" eb="18">
      <t xml:space="preserve">ハラシンニイツテッン </t>
    </rPh>
    <rPh sb="18" eb="21">
      <t>ニイツテn</t>
    </rPh>
    <phoneticPr fontId="3"/>
  </si>
  <si>
    <t>はれのひ中華そばPayPay・王将</t>
    <rPh sb="4" eb="6">
      <t>チュウカソブ</t>
    </rPh>
    <rPh sb="15" eb="17">
      <t>オウショウ</t>
    </rPh>
    <phoneticPr fontId="3"/>
  </si>
  <si>
    <t>水本先生の車で矢代田へ</t>
    <rPh sb="0" eb="4">
      <t>ミズ</t>
    </rPh>
    <rPh sb="7" eb="10">
      <t>ヤシロダヘ</t>
    </rPh>
    <phoneticPr fontId="3"/>
  </si>
  <si>
    <t>コメリビール</t>
    <phoneticPr fontId="3"/>
  </si>
  <si>
    <t>はれのひうま煮そばPaypay</t>
    <phoneticPr fontId="3"/>
  </si>
  <si>
    <t>ガーデンレストラン</t>
    <phoneticPr fontId="3"/>
  </si>
  <si>
    <t>ファミマコーヒー</t>
    <phoneticPr fontId="3"/>
  </si>
  <si>
    <t>清水フ</t>
    <rPh sb="0" eb="2">
      <t>シミフ</t>
    </rPh>
    <phoneticPr fontId="3"/>
  </si>
  <si>
    <t>水本先生にビール・ファミマ珈琲</t>
    <rPh sb="0" eb="1">
      <t>ミズモト</t>
    </rPh>
    <rPh sb="13" eb="15">
      <t xml:space="preserve">コーヒーデモ </t>
    </rPh>
    <phoneticPr fontId="3"/>
  </si>
  <si>
    <t>優作ゆうちょ</t>
    <rPh sb="0" eb="2">
      <t>ユウサク</t>
    </rPh>
    <phoneticPr fontId="3"/>
  </si>
  <si>
    <t>1月分生活費</t>
    <rPh sb="1" eb="6">
      <t>ガツブn</t>
    </rPh>
    <phoneticPr fontId="3"/>
  </si>
  <si>
    <t>はれのひPaypay・かつやgoto食事券</t>
    <rPh sb="18" eb="21">
      <t>ショクジ</t>
    </rPh>
    <phoneticPr fontId="3"/>
  </si>
  <si>
    <t>原信新津店</t>
    <rPh sb="0" eb="5">
      <t>ハラシn</t>
    </rPh>
    <phoneticPr fontId="3"/>
  </si>
  <si>
    <t>昼食はれのひPaypay・原信新津店</t>
    <rPh sb="0" eb="2">
      <t>チュウショク</t>
    </rPh>
    <rPh sb="13" eb="18">
      <t>ハラシn</t>
    </rPh>
    <phoneticPr fontId="3"/>
  </si>
  <si>
    <t>昼食はれのひPayPay・清水フ</t>
    <rPh sb="0" eb="2">
      <t>チュウショク</t>
    </rPh>
    <rPh sb="13" eb="15">
      <t>シミフ</t>
    </rPh>
    <phoneticPr fontId="3"/>
  </si>
  <si>
    <t>散髪</t>
    <rPh sb="0" eb="2">
      <t>サンパテゥ</t>
    </rPh>
    <phoneticPr fontId="3"/>
  </si>
  <si>
    <t>布団カバー</t>
    <rPh sb="0" eb="2">
      <t>フトンカ</t>
    </rPh>
    <phoneticPr fontId="3"/>
  </si>
  <si>
    <t>みかづきイタリアン・かつや</t>
    <phoneticPr fontId="3"/>
  </si>
  <si>
    <t>原信新津店</t>
    <rPh sb="0" eb="5">
      <t>ハラシンニイ</t>
    </rPh>
    <phoneticPr fontId="3"/>
  </si>
  <si>
    <t>原信新津店</t>
    <rPh sb="0" eb="5">
      <t>ハラシンニイテ</t>
    </rPh>
    <phoneticPr fontId="3"/>
  </si>
  <si>
    <t>原信関谷店</t>
    <rPh sb="0" eb="2">
      <t>ハラシn</t>
    </rPh>
    <rPh sb="2" eb="5">
      <t>セキ</t>
    </rPh>
    <phoneticPr fontId="3"/>
  </si>
  <si>
    <t>はっさくあげる</t>
    <phoneticPr fontId="3"/>
  </si>
  <si>
    <t>幸楽苑新津店・原信新津店</t>
    <rPh sb="0" eb="6">
      <t>コウラクエn</t>
    </rPh>
    <rPh sb="7" eb="12">
      <t>ハラシn</t>
    </rPh>
    <phoneticPr fontId="3"/>
  </si>
  <si>
    <t>麺食堂・原信新津店</t>
    <rPh sb="0" eb="3">
      <t>メンショク</t>
    </rPh>
    <rPh sb="4" eb="6">
      <t>ハラシn</t>
    </rPh>
    <rPh sb="6" eb="9">
      <t>ニイツテn</t>
    </rPh>
    <phoneticPr fontId="3"/>
  </si>
  <si>
    <t>はれのひpaypay・原信新津店</t>
    <rPh sb="11" eb="13">
      <t>ハラシn</t>
    </rPh>
    <rPh sb="13" eb="16">
      <t>ニイテゥ</t>
    </rPh>
    <phoneticPr fontId="3"/>
  </si>
  <si>
    <t>かつや・原信新津店</t>
    <rPh sb="6" eb="9">
      <t>ニイツテn</t>
    </rPh>
    <phoneticPr fontId="3"/>
  </si>
  <si>
    <t>さんぽう亭こってり磯海苔ラーメン・原信新津店</t>
    <rPh sb="4" eb="5">
      <t xml:space="preserve">テイ </t>
    </rPh>
    <rPh sb="9" eb="12">
      <t>イソノ</t>
    </rPh>
    <rPh sb="17" eb="19">
      <t>ハラシn</t>
    </rPh>
    <rPh sb="19" eb="22">
      <t>ニイテゥ</t>
    </rPh>
    <phoneticPr fontId="3"/>
  </si>
  <si>
    <t>やまや酒d払い￥2282</t>
    <rPh sb="3" eb="4">
      <t>サケ</t>
    </rPh>
    <rPh sb="5" eb="6">
      <t>バライ</t>
    </rPh>
    <phoneticPr fontId="3"/>
  </si>
  <si>
    <t>松屋カレーPayPay¥490</t>
    <rPh sb="0" eb="2">
      <t>マツヤ</t>
    </rPh>
    <phoneticPr fontId="3"/>
  </si>
  <si>
    <t>2月分生活費</t>
    <phoneticPr fontId="3"/>
  </si>
  <si>
    <t>優作</t>
    <rPh sb="0" eb="2">
      <t>ユウサク</t>
    </rPh>
    <phoneticPr fontId="3"/>
  </si>
  <si>
    <t>カレーニサンタンドリーセット</t>
    <phoneticPr fontId="3"/>
  </si>
  <si>
    <t>親父退院</t>
    <rPh sb="0" eb="2">
      <t>オヤ</t>
    </rPh>
    <rPh sb="2" eb="4">
      <t>タイイ</t>
    </rPh>
    <phoneticPr fontId="3"/>
  </si>
  <si>
    <t>ドラッグトップスロキソニン</t>
    <phoneticPr fontId="3"/>
  </si>
  <si>
    <t>茶趣茶楽・打ち合わせ</t>
    <rPh sb="0" eb="1">
      <t xml:space="preserve">チャ </t>
    </rPh>
    <rPh sb="1" eb="2">
      <t>シュミ</t>
    </rPh>
    <rPh sb="2" eb="3">
      <t>ty</t>
    </rPh>
    <rPh sb="3" eb="4">
      <t>ラク</t>
    </rPh>
    <rPh sb="5" eb="6">
      <t>ウチアワセ</t>
    </rPh>
    <phoneticPr fontId="3"/>
  </si>
  <si>
    <t>松屋マッサマンカレーPaypay¥730・デイリーヤマザキ・原信新津店</t>
    <rPh sb="0" eb="2">
      <t>マツヤ</t>
    </rPh>
    <rPh sb="30" eb="35">
      <t>ハラシn</t>
    </rPh>
    <phoneticPr fontId="3"/>
  </si>
  <si>
    <t>すき家・原信新津店</t>
    <rPh sb="4" eb="6">
      <t>ハラシn</t>
    </rPh>
    <rPh sb="6" eb="9">
      <t>ニイツテn</t>
    </rPh>
    <phoneticPr fontId="3"/>
  </si>
  <si>
    <t>すき家PayPay¥570・原信近江店</t>
    <rPh sb="14" eb="16">
      <t>ハラシn</t>
    </rPh>
    <rPh sb="16" eb="19">
      <t>オウミ</t>
    </rPh>
    <phoneticPr fontId="3"/>
  </si>
  <si>
    <t>水本先生と天ぷらひで・はれのひPaypay￥５００・原信関谷店</t>
    <rPh sb="0" eb="4">
      <t>ミズ</t>
    </rPh>
    <rPh sb="5" eb="6">
      <t>テンプラ</t>
    </rPh>
    <rPh sb="26" eb="28">
      <t>ハラシn</t>
    </rPh>
    <rPh sb="28" eb="31">
      <t>セキヤ</t>
    </rPh>
    <phoneticPr fontId="3"/>
  </si>
  <si>
    <t>はれのひPaypay￥500</t>
    <phoneticPr fontId="3"/>
  </si>
  <si>
    <t>はれのひ唐揚げ定食paypay¥500</t>
    <rPh sb="4" eb="6">
      <t>カラアゲ</t>
    </rPh>
    <rPh sb="7" eb="9">
      <t>テイショク</t>
    </rPh>
    <phoneticPr fontId="3"/>
  </si>
  <si>
    <t>やまやビールd払い￥1119</t>
    <phoneticPr fontId="3"/>
  </si>
  <si>
    <t>原信関谷店</t>
    <rPh sb="0" eb="5">
      <t>ハラシn</t>
    </rPh>
    <phoneticPr fontId="3"/>
  </si>
  <si>
    <t>原信新津店　</t>
    <rPh sb="0" eb="2">
      <t>ハラシn</t>
    </rPh>
    <rPh sb="2" eb="5">
      <t>ニイツテn</t>
    </rPh>
    <phoneticPr fontId="3"/>
  </si>
  <si>
    <t>カトウ食材・原信新津店</t>
    <rPh sb="6" eb="11">
      <t>ハラシn</t>
    </rPh>
    <phoneticPr fontId="3"/>
  </si>
  <si>
    <t>山岡家チャーシューメン・ファミマ</t>
    <rPh sb="0" eb="3">
      <t>ヤマオカイ</t>
    </rPh>
    <phoneticPr fontId="3"/>
  </si>
  <si>
    <t>はれのひPaypay¥500・原信新津店</t>
    <rPh sb="17" eb="20">
      <t>ニイテゥ</t>
    </rPh>
    <phoneticPr fontId="3"/>
  </si>
  <si>
    <t>oneone珈琲・キッチン月歩IPA・ビュー福島潟珈琲</t>
    <rPh sb="6" eb="8">
      <t xml:space="preserve"> coffee</t>
    </rPh>
    <rPh sb="18" eb="19">
      <t xml:space="preserve"> coffee</t>
    </rPh>
    <rPh sb="22" eb="25">
      <t>フクセィ</t>
    </rPh>
    <rPh sb="25" eb="27">
      <t>コーヒ-</t>
    </rPh>
    <phoneticPr fontId="3"/>
  </si>
  <si>
    <t>山田さん打ち合わせ</t>
    <rPh sb="0" eb="2">
      <t>ヤマダ</t>
    </rPh>
    <rPh sb="4" eb="5">
      <t>ウチアワセ</t>
    </rPh>
    <phoneticPr fontId="3"/>
  </si>
  <si>
    <t>五頭の山茂登五目釜飯・なめこおろし・ガストキーマカレー</t>
    <rPh sb="0" eb="2">
      <t>5ズサン</t>
    </rPh>
    <rPh sb="3" eb="4">
      <t xml:space="preserve">ヤマ </t>
    </rPh>
    <rPh sb="4" eb="5">
      <t xml:space="preserve">モ </t>
    </rPh>
    <rPh sb="5" eb="6">
      <t>ノボル</t>
    </rPh>
    <rPh sb="6" eb="10">
      <t>ゴモクカム</t>
    </rPh>
    <phoneticPr fontId="3"/>
  </si>
  <si>
    <t>松屋牛めしPauPay320円・原信新津店</t>
    <rPh sb="0" eb="2">
      <t>マツヤ</t>
    </rPh>
    <rPh sb="2" eb="3">
      <t>ギュウメセィ</t>
    </rPh>
    <rPh sb="14" eb="15">
      <t>エn</t>
    </rPh>
    <rPh sb="16" eb="21">
      <t>ハラシンニイテ</t>
    </rPh>
    <phoneticPr fontId="3"/>
  </si>
  <si>
    <t>おもだかや金津もやしそば・原信新津店</t>
    <rPh sb="5" eb="7">
      <t>カナデゥ</t>
    </rPh>
    <rPh sb="13" eb="15">
      <t>ハラシn</t>
    </rPh>
    <rPh sb="15" eb="18">
      <t>ニイツテn</t>
    </rPh>
    <phoneticPr fontId="3"/>
  </si>
  <si>
    <t>すた丼・かつや・原信新津店</t>
    <rPh sb="8" eb="10">
      <t>ハラシn</t>
    </rPh>
    <rPh sb="10" eb="13">
      <t>ニイテゥ</t>
    </rPh>
    <phoneticPr fontId="3"/>
  </si>
  <si>
    <t>ローソン麺屋一燈・原信新津店</t>
    <rPh sb="4" eb="6">
      <t xml:space="preserve">メンヤ </t>
    </rPh>
    <rPh sb="6" eb="7">
      <t>1トウ</t>
    </rPh>
    <rPh sb="7" eb="8">
      <t xml:space="preserve">トウロウ </t>
    </rPh>
    <rPh sb="9" eb="11">
      <t>ハラシn</t>
    </rPh>
    <rPh sb="11" eb="14">
      <t>ニイテゥ</t>
    </rPh>
    <phoneticPr fontId="3"/>
  </si>
  <si>
    <t>マルシン・清水フ</t>
    <phoneticPr fontId="3"/>
  </si>
  <si>
    <t>東北電力アトリエ２低圧電力</t>
    <rPh sb="0" eb="4">
      <t>テイアテゥ</t>
    </rPh>
    <phoneticPr fontId="3"/>
  </si>
  <si>
    <t>東北電力アトリエ２従量電灯B30アンペア</t>
    <rPh sb="0" eb="4">
      <t xml:space="preserve">トウホクデンリョク </t>
    </rPh>
    <rPh sb="9" eb="11">
      <t>ジュウ</t>
    </rPh>
    <rPh sb="11" eb="13">
      <t>デントウ</t>
    </rPh>
    <phoneticPr fontId="3"/>
  </si>
  <si>
    <t>東北電力クレジットカード引落額</t>
    <rPh sb="0" eb="1">
      <t>トウホク</t>
    </rPh>
    <rPh sb="12" eb="14">
      <t>ヒキオトセィ</t>
    </rPh>
    <rPh sb="14" eb="15">
      <t>ガク</t>
    </rPh>
    <phoneticPr fontId="3"/>
  </si>
  <si>
    <t>北陸ガス</t>
    <rPh sb="0" eb="2">
      <t>ホクリク</t>
    </rPh>
    <phoneticPr fontId="3"/>
  </si>
  <si>
    <t>やまやd払い¥2230</t>
    <rPh sb="4" eb="5">
      <t>バライ</t>
    </rPh>
    <phoneticPr fontId="3"/>
  </si>
  <si>
    <t>小嶋さん鳥仙打ち合わせ</t>
    <rPh sb="0" eb="2">
      <t>コジマ</t>
    </rPh>
    <rPh sb="4" eb="6">
      <t xml:space="preserve">トリ </t>
    </rPh>
    <rPh sb="6" eb="7">
      <t>ウチアワセ</t>
    </rPh>
    <phoneticPr fontId="3"/>
  </si>
  <si>
    <t>八珍亭特製味噌ラーメン</t>
    <rPh sb="0" eb="3">
      <t>ハッチンテ</t>
    </rPh>
    <rPh sb="3" eb="7">
      <t>トクセイ</t>
    </rPh>
    <phoneticPr fontId="3"/>
  </si>
  <si>
    <t>JNBビジネス</t>
    <phoneticPr fontId="3"/>
  </si>
  <si>
    <t>楽天カード</t>
    <rPh sb="0" eb="2">
      <t>ラク</t>
    </rPh>
    <phoneticPr fontId="3"/>
  </si>
  <si>
    <t>大光現金</t>
    <rPh sb="0" eb="1">
      <t>タイコ</t>
    </rPh>
    <rPh sb="1" eb="2">
      <t>ヒカリ</t>
    </rPh>
    <rPh sb="2" eb="4">
      <t>ゲンキn</t>
    </rPh>
    <phoneticPr fontId="3"/>
  </si>
  <si>
    <t>ゆうちょ振込</t>
    <rPh sb="4" eb="6">
      <t>フリコミ</t>
    </rPh>
    <phoneticPr fontId="3"/>
  </si>
  <si>
    <t>現金</t>
    <rPh sb="0" eb="2">
      <t>ゲンキn</t>
    </rPh>
    <phoneticPr fontId="3"/>
  </si>
  <si>
    <t>ゆうちょ個人口座</t>
    <rPh sb="0" eb="2">
      <t>ユウチョコ</t>
    </rPh>
    <rPh sb="4" eb="6">
      <t>コジンコウズ</t>
    </rPh>
    <rPh sb="6" eb="8">
      <t>コウザ</t>
    </rPh>
    <phoneticPr fontId="3"/>
  </si>
  <si>
    <t>現金</t>
    <rPh sb="0" eb="1">
      <t>ゲンキn</t>
    </rPh>
    <phoneticPr fontId="3"/>
  </si>
  <si>
    <t>デイリーヤマザキ・原信新津店</t>
    <rPh sb="9" eb="11">
      <t>ハラシn</t>
    </rPh>
    <rPh sb="11" eb="14">
      <t>ニイツテn</t>
    </rPh>
    <phoneticPr fontId="3"/>
  </si>
  <si>
    <t>かつや・味くら・原信新津店</t>
    <rPh sb="4" eb="5">
      <t>アジ</t>
    </rPh>
    <rPh sb="8" eb="10">
      <t>ハラシn</t>
    </rPh>
    <rPh sb="10" eb="13">
      <t>ニイテゥ</t>
    </rPh>
    <phoneticPr fontId="3"/>
  </si>
  <si>
    <t>ゆうちょ現金引出し額</t>
    <rPh sb="4" eb="6">
      <t>ゲンキ</t>
    </rPh>
    <rPh sb="6" eb="8">
      <t>ヒキダセィ</t>
    </rPh>
    <rPh sb="9" eb="10">
      <t>ガク</t>
    </rPh>
    <phoneticPr fontId="3"/>
  </si>
  <si>
    <t>県民共済</t>
    <rPh sb="0" eb="4">
      <t>ケンミンク</t>
    </rPh>
    <phoneticPr fontId="3"/>
  </si>
  <si>
    <t>大家さん電・ガ・水計領収書額</t>
    <rPh sb="0" eb="2">
      <t>オオヤ</t>
    </rPh>
    <rPh sb="4" eb="5">
      <t xml:space="preserve">デン </t>
    </rPh>
    <rPh sb="8" eb="9">
      <t xml:space="preserve">スイ </t>
    </rPh>
    <rPh sb="9" eb="10">
      <t xml:space="preserve">ケイ </t>
    </rPh>
    <rPh sb="10" eb="14">
      <t>リョウセィウ</t>
    </rPh>
    <phoneticPr fontId="3"/>
  </si>
  <si>
    <t>ローソンピュレグミ</t>
    <phoneticPr fontId="3"/>
  </si>
  <si>
    <t>山田さん打ち合わせ</t>
    <rPh sb="0" eb="2">
      <t>ヤマデ</t>
    </rPh>
    <rPh sb="4" eb="5">
      <t>ウチアワセ</t>
    </rPh>
    <phoneticPr fontId="3"/>
  </si>
  <si>
    <t>小木曽製粉所・ベトナム料理</t>
    <rPh sb="0" eb="3">
      <t>オギソ</t>
    </rPh>
    <rPh sb="3" eb="5">
      <t>セイフンジョ</t>
    </rPh>
    <rPh sb="5" eb="6">
      <t xml:space="preserve">トコロ </t>
    </rPh>
    <phoneticPr fontId="3"/>
  </si>
  <si>
    <t>原信近江店</t>
    <rPh sb="0" eb="2">
      <t>ハラシn</t>
    </rPh>
    <rPh sb="2" eb="4">
      <t>オウ</t>
    </rPh>
    <rPh sb="4" eb="5">
      <t xml:space="preserve">テン </t>
    </rPh>
    <phoneticPr fontId="3"/>
  </si>
  <si>
    <t>すき家gotoeat+paypay¥560</t>
    <phoneticPr fontId="3"/>
  </si>
  <si>
    <t>jelicafe</t>
    <phoneticPr fontId="3"/>
  </si>
  <si>
    <t>vinespa・ワイン</t>
    <phoneticPr fontId="3"/>
  </si>
  <si>
    <t>昼食ゆらゴーツーイート券５枚</t>
    <rPh sb="0" eb="2">
      <t>チュウショク</t>
    </rPh>
    <rPh sb="11" eb="12">
      <t>ケn</t>
    </rPh>
    <phoneticPr fontId="3"/>
  </si>
  <si>
    <t>小嶋さん打ち合わせ秋吉¥5506ゴーツーイート券６枚</t>
    <rPh sb="0" eb="2">
      <t>コジマ</t>
    </rPh>
    <rPh sb="9" eb="11">
      <t>アキヨセィ</t>
    </rPh>
    <rPh sb="23" eb="24">
      <t xml:space="preserve">ケン </t>
    </rPh>
    <phoneticPr fontId="3"/>
  </si>
  <si>
    <t>小木曽製粉所・から好し</t>
    <rPh sb="0" eb="3">
      <t>コギソ</t>
    </rPh>
    <rPh sb="3" eb="6">
      <t>セイフ</t>
    </rPh>
    <rPh sb="9" eb="10">
      <t xml:space="preserve">ヨシ </t>
    </rPh>
    <phoneticPr fontId="3"/>
  </si>
  <si>
    <t>すき家PayPay￥500</t>
    <phoneticPr fontId="3"/>
  </si>
  <si>
    <t>原信関屋店</t>
    <rPh sb="0" eb="4">
      <t>ハラシンセク</t>
    </rPh>
    <rPh sb="4" eb="5">
      <t>テn</t>
    </rPh>
    <phoneticPr fontId="3"/>
  </si>
  <si>
    <t>餃子の王将・原信新津店</t>
    <rPh sb="0" eb="2">
      <t>ギョウザ</t>
    </rPh>
    <rPh sb="3" eb="5">
      <t>オウ</t>
    </rPh>
    <rPh sb="6" eb="11">
      <t>ハラシンニイテ</t>
    </rPh>
    <phoneticPr fontId="3"/>
  </si>
  <si>
    <t>ムサシ食品館</t>
    <rPh sb="3" eb="6">
      <t>ショクヒn</t>
    </rPh>
    <phoneticPr fontId="3"/>
  </si>
  <si>
    <t>gotoeat食事券</t>
    <rPh sb="7" eb="10">
      <t>ショクジ</t>
    </rPh>
    <phoneticPr fontId="3"/>
  </si>
  <si>
    <t>小木曽製粉所・原信新津店</t>
    <rPh sb="0" eb="6">
      <t>オギソ</t>
    </rPh>
    <rPh sb="9" eb="12">
      <t>ニイテゥ</t>
    </rPh>
    <phoneticPr fontId="3"/>
  </si>
  <si>
    <t>新潟医療センター循環器内科外来</t>
    <rPh sb="0" eb="4">
      <t>ニイガタ</t>
    </rPh>
    <rPh sb="8" eb="11">
      <t>ジュンカn</t>
    </rPh>
    <rPh sb="11" eb="13">
      <t xml:space="preserve">ナイカモ </t>
    </rPh>
    <rPh sb="13" eb="15">
      <t>ガイライ</t>
    </rPh>
    <phoneticPr fontId="3"/>
  </si>
  <si>
    <t>KFC</t>
    <phoneticPr fontId="3"/>
  </si>
  <si>
    <t>小木曽製粉所</t>
    <rPh sb="0" eb="3">
      <t>オギソ</t>
    </rPh>
    <rPh sb="3" eb="6">
      <t>セイフンジョ</t>
    </rPh>
    <phoneticPr fontId="3"/>
  </si>
  <si>
    <t>小木曽製粉所gotoeat500・原信新津店</t>
    <rPh sb="0" eb="6">
      <t>オギソ</t>
    </rPh>
    <rPh sb="17" eb="19">
      <t>ハラシn</t>
    </rPh>
    <rPh sb="19" eb="22">
      <t>ニイテゥ</t>
    </rPh>
    <phoneticPr fontId="3"/>
  </si>
  <si>
    <t>みかづきお子様ソフト</t>
    <phoneticPr fontId="3"/>
  </si>
  <si>
    <t>イオン麦とホップ</t>
    <rPh sb="3" eb="4">
      <t>ムギト</t>
    </rPh>
    <phoneticPr fontId="3"/>
  </si>
  <si>
    <t>かつやゴーツーイート￥500・原信新津店</t>
    <rPh sb="15" eb="20">
      <t>ハラシn</t>
    </rPh>
    <phoneticPr fontId="3"/>
  </si>
  <si>
    <t>原信関屋展</t>
    <rPh sb="0" eb="2">
      <t>ハラシn</t>
    </rPh>
    <rPh sb="2" eb="5">
      <t>セキ</t>
    </rPh>
    <phoneticPr fontId="3"/>
  </si>
  <si>
    <t>小木曽製粉所ゴーツーイート利用・原信新津店</t>
    <rPh sb="0" eb="6">
      <t>オギソ</t>
    </rPh>
    <rPh sb="13" eb="15">
      <t>リヨウ</t>
    </rPh>
    <rPh sb="16" eb="18">
      <t>ハラシn</t>
    </rPh>
    <rPh sb="18" eb="21">
      <t>ニイツテn</t>
    </rPh>
    <phoneticPr fontId="3"/>
  </si>
  <si>
    <t>麺屋はるPayPay¥2100</t>
    <rPh sb="0" eb="2">
      <t>メンヤ</t>
    </rPh>
    <phoneticPr fontId="3"/>
  </si>
  <si>
    <t>小木曽製粉所ゴーツー食事券￥500引き</t>
    <rPh sb="0" eb="3">
      <t>オギソ</t>
    </rPh>
    <rPh sb="3" eb="6">
      <t>セイフンジョ</t>
    </rPh>
    <rPh sb="17" eb="18">
      <t xml:space="preserve">ヒキ </t>
    </rPh>
    <phoneticPr fontId="3"/>
  </si>
  <si>
    <t>ファミマおにぎり・原信関屋店</t>
    <rPh sb="9" eb="14">
      <t>ハラシn</t>
    </rPh>
    <phoneticPr fontId="3"/>
  </si>
  <si>
    <t>原信関屋店</t>
    <rPh sb="0" eb="2">
      <t>ハラシn</t>
    </rPh>
    <rPh sb="2" eb="5">
      <t>セキヤテ</t>
    </rPh>
    <phoneticPr fontId="3"/>
  </si>
  <si>
    <t>すき家PayPay¥480・原信関屋店</t>
    <rPh sb="14" eb="16">
      <t>ハラシn</t>
    </rPh>
    <rPh sb="16" eb="19">
      <t>セキ</t>
    </rPh>
    <phoneticPr fontId="3"/>
  </si>
  <si>
    <t>小木曽製粉所ゴーツー食事券・ナス天無料券利用・原信新津店</t>
    <rPh sb="0" eb="3">
      <t>オギソ</t>
    </rPh>
    <rPh sb="3" eb="6">
      <t>セイフンジョ</t>
    </rPh>
    <rPh sb="17" eb="20">
      <t>ムリョウ</t>
    </rPh>
    <rPh sb="20" eb="22">
      <t>リヨウ</t>
    </rPh>
    <rPh sb="23" eb="28">
      <t>ハラシンニ</t>
    </rPh>
    <phoneticPr fontId="3"/>
  </si>
  <si>
    <t>ほんま不動産とガスト</t>
    <phoneticPr fontId="3"/>
  </si>
  <si>
    <t>ウオろく水</t>
    <rPh sb="4" eb="5">
      <t>ミズ</t>
    </rPh>
    <phoneticPr fontId="3"/>
  </si>
  <si>
    <t>千鶴セット・原信新津店</t>
    <rPh sb="0" eb="2">
      <t>チヅル</t>
    </rPh>
    <rPh sb="8" eb="11">
      <t>ニイツテn</t>
    </rPh>
    <phoneticPr fontId="3"/>
  </si>
  <si>
    <t>やまやD払い¥1573</t>
    <rPh sb="4" eb="5">
      <t>バライ</t>
    </rPh>
    <phoneticPr fontId="3"/>
  </si>
  <si>
    <t>こば・やすとジンロック</t>
    <phoneticPr fontId="3"/>
  </si>
  <si>
    <t>こばとやすと打ち合わせ</t>
    <rPh sb="6" eb="7">
      <t>ウチアワセ</t>
    </rPh>
    <phoneticPr fontId="3"/>
  </si>
  <si>
    <t>けんちゃんと打ち合わせ</t>
    <rPh sb="6" eb="7">
      <t>ウチアワセ</t>
    </rPh>
    <phoneticPr fontId="3"/>
  </si>
  <si>
    <t>4月分生活費</t>
    <phoneticPr fontId="3"/>
  </si>
  <si>
    <t>3月分生活費</t>
    <phoneticPr fontId="3"/>
  </si>
  <si>
    <t>優作</t>
    <rPh sb="0" eb="1">
      <t>ユウサク</t>
    </rPh>
    <phoneticPr fontId="3"/>
  </si>
  <si>
    <t>新潟医療センターCT検査できなかった</t>
    <rPh sb="0" eb="2">
      <t>ニイガタ</t>
    </rPh>
    <rPh sb="2" eb="4">
      <t>イリョウ</t>
    </rPh>
    <rPh sb="10" eb="12">
      <t>ケンサ</t>
    </rPh>
    <phoneticPr fontId="3"/>
  </si>
  <si>
    <t>タイヤショップcars</t>
    <phoneticPr fontId="3"/>
  </si>
  <si>
    <t>10:00-12:00観響堂</t>
    <rPh sb="11" eb="12">
      <t xml:space="preserve">カン </t>
    </rPh>
    <rPh sb="12" eb="13">
      <t>ヒビク</t>
    </rPh>
    <rPh sb="13" eb="14">
      <t xml:space="preserve">ドウ </t>
    </rPh>
    <phoneticPr fontId="3"/>
  </si>
  <si>
    <t>朝食ローソンサンドイッチ・昼食ラーメン屋でタレカツチキン丼・原信近江店</t>
    <rPh sb="0" eb="2">
      <t>チョウショク</t>
    </rPh>
    <rPh sb="28" eb="29">
      <t>Donn</t>
    </rPh>
    <rPh sb="30" eb="32">
      <t>ハラシn</t>
    </rPh>
    <rPh sb="32" eb="35">
      <t>オウ</t>
    </rPh>
    <phoneticPr fontId="3"/>
  </si>
  <si>
    <t>小木曽製粉所・幸楽苑新津店</t>
    <rPh sb="0" eb="6">
      <t>オギソ</t>
    </rPh>
    <rPh sb="7" eb="10">
      <t>コウラク</t>
    </rPh>
    <rPh sb="10" eb="13">
      <t>ニイツテn</t>
    </rPh>
    <phoneticPr fontId="3"/>
  </si>
  <si>
    <t>かつや</t>
    <phoneticPr fontId="3"/>
  </si>
  <si>
    <t>ファミマ梅ソルティ</t>
    <rPh sb="4" eb="5">
      <t>ウメソル</t>
    </rPh>
    <phoneticPr fontId="3"/>
  </si>
  <si>
    <t>佐渡弁慶</t>
    <rPh sb="0" eb="2">
      <t xml:space="preserve">サド </t>
    </rPh>
    <rPh sb="2" eb="4">
      <t>ベンケイ</t>
    </rPh>
    <phoneticPr fontId="3"/>
  </si>
  <si>
    <t>タクシーd払い¥680¥760</t>
    <rPh sb="5" eb="6">
      <t>バライ</t>
    </rPh>
    <phoneticPr fontId="3"/>
  </si>
  <si>
    <t>デイリーヤマザキ・イオン</t>
    <phoneticPr fontId="3"/>
  </si>
  <si>
    <t>かつや・原信新津店</t>
    <rPh sb="4" eb="6">
      <t>ハラシn</t>
    </rPh>
    <rPh sb="6" eb="9">
      <t>ニイツテn</t>
    </rPh>
    <phoneticPr fontId="3"/>
  </si>
  <si>
    <t>ヤマザキデイリー・原信新津店・豚しゃもじ</t>
    <rPh sb="9" eb="11">
      <t>ハラシn</t>
    </rPh>
    <rPh sb="11" eb="14">
      <t>ニイテゥ</t>
    </rPh>
    <rPh sb="15" eb="16">
      <t>ブタ</t>
    </rPh>
    <phoneticPr fontId="3"/>
  </si>
  <si>
    <t>三川観光きのこ園</t>
    <rPh sb="0" eb="2">
      <t>ミカ</t>
    </rPh>
    <rPh sb="2" eb="4">
      <t>カンコウ</t>
    </rPh>
    <rPh sb="7" eb="8">
      <t xml:space="preserve">エン </t>
    </rPh>
    <phoneticPr fontId="3"/>
  </si>
  <si>
    <t>やまやd払い￥3069</t>
    <phoneticPr fontId="3"/>
  </si>
  <si>
    <t>新潟医療センターCT検査</t>
    <rPh sb="0" eb="4">
      <t>ニイガタ</t>
    </rPh>
    <rPh sb="10" eb="12">
      <t>ケンサ</t>
    </rPh>
    <phoneticPr fontId="3"/>
  </si>
  <si>
    <t>やまや生</t>
    <phoneticPr fontId="3"/>
  </si>
  <si>
    <t>きのこ園きのこご飯定食・原信関屋店</t>
    <rPh sb="12" eb="17">
      <t>ハラシn</t>
    </rPh>
    <phoneticPr fontId="3"/>
  </si>
  <si>
    <t>原信関屋店</t>
    <rPh sb="0" eb="2">
      <t>ハラシn</t>
    </rPh>
    <rPh sb="2" eb="5">
      <t>セキ</t>
    </rPh>
    <phoneticPr fontId="3"/>
  </si>
  <si>
    <t>原信関屋店</t>
    <rPh sb="0" eb="5">
      <t>ハラシn</t>
    </rPh>
    <phoneticPr fontId="3"/>
  </si>
  <si>
    <t>ウェルシアおやつ・かつや・原信五十嵐東店</t>
    <rPh sb="13" eb="15">
      <t>ハラシn</t>
    </rPh>
    <rPh sb="15" eb="18">
      <t>イガラセィ</t>
    </rPh>
    <rPh sb="18" eb="20">
      <t>ヒガセィ</t>
    </rPh>
    <phoneticPr fontId="3"/>
  </si>
  <si>
    <t>小木曽製粉所・原信新津店</t>
    <rPh sb="0" eb="6">
      <t>オギソ</t>
    </rPh>
    <rPh sb="7" eb="9">
      <t>ハラシn</t>
    </rPh>
    <rPh sb="9" eb="12">
      <t>ニイテゥ</t>
    </rPh>
    <phoneticPr fontId="3"/>
  </si>
  <si>
    <t>鳥仙</t>
    <rPh sb="0" eb="1">
      <t xml:space="preserve">トリ </t>
    </rPh>
    <rPh sb="1" eb="2">
      <t>センニ</t>
    </rPh>
    <phoneticPr fontId="3"/>
  </si>
  <si>
    <t>カルディ</t>
    <phoneticPr fontId="3"/>
  </si>
  <si>
    <t>小木曽製粉所・清水フ</t>
    <rPh sb="0" eb="6">
      <t>オギソセイフ</t>
    </rPh>
    <rPh sb="7" eb="9">
      <t>シミフ</t>
    </rPh>
    <phoneticPr fontId="3"/>
  </si>
  <si>
    <t>やまや¥766d払い</t>
    <rPh sb="8" eb="9">
      <t>バライ</t>
    </rPh>
    <phoneticPr fontId="3"/>
  </si>
  <si>
    <t>ラーメン八起</t>
    <rPh sb="4" eb="5">
      <t xml:space="preserve">８ </t>
    </rPh>
    <rPh sb="5" eb="6">
      <t>オキ</t>
    </rPh>
    <phoneticPr fontId="3"/>
  </si>
  <si>
    <t>すき家・小木曽製粉所・原信新津店</t>
    <rPh sb="4" eb="10">
      <t>オギソ</t>
    </rPh>
    <rPh sb="11" eb="13">
      <t>ハラシn</t>
    </rPh>
    <rPh sb="13" eb="16">
      <t>ニイテゥ</t>
    </rPh>
    <phoneticPr fontId="3"/>
  </si>
  <si>
    <t>やまや</t>
    <phoneticPr fontId="3"/>
  </si>
  <si>
    <t>自動車税</t>
    <rPh sb="0" eb="4">
      <t>ジドウ</t>
    </rPh>
    <phoneticPr fontId="3"/>
  </si>
  <si>
    <t>田中顕次郎</t>
    <rPh sb="0" eb="2">
      <t>タナカ</t>
    </rPh>
    <rPh sb="2" eb="3">
      <t>ケンビ</t>
    </rPh>
    <rPh sb="3" eb="5">
      <t>ジロウ</t>
    </rPh>
    <phoneticPr fontId="3"/>
  </si>
  <si>
    <t>二階堂絵里</t>
    <rPh sb="0" eb="3">
      <t>ニカイ</t>
    </rPh>
    <rPh sb="3" eb="5">
      <t>ニカイ</t>
    </rPh>
    <phoneticPr fontId="3"/>
  </si>
  <si>
    <t>新潟医療センター</t>
    <rPh sb="0" eb="2">
      <t>ニイガタ</t>
    </rPh>
    <rPh sb="2" eb="4">
      <t>イリョウ</t>
    </rPh>
    <phoneticPr fontId="3"/>
  </si>
  <si>
    <t>ココカラファイン髭剃り</t>
    <phoneticPr fontId="3"/>
  </si>
  <si>
    <t>清水フ・味くら誠らーめん¥650PayPay払い</t>
    <rPh sb="0" eb="2">
      <t>シミフ</t>
    </rPh>
    <rPh sb="4" eb="5">
      <t>アジ</t>
    </rPh>
    <rPh sb="7" eb="8">
      <t>マコト</t>
    </rPh>
    <phoneticPr fontId="3"/>
  </si>
  <si>
    <t>母の日アジサイ鉢</t>
    <rPh sb="0" eb="1">
      <t>ハハ</t>
    </rPh>
    <rPh sb="7" eb="8">
      <t>8</t>
    </rPh>
    <phoneticPr fontId="3"/>
  </si>
  <si>
    <t>ファミマ新津朝日店</t>
    <rPh sb="4" eb="6">
      <t xml:space="preserve">ニイツ </t>
    </rPh>
    <rPh sb="6" eb="8">
      <t>アサ</t>
    </rPh>
    <rPh sb="8" eb="9">
      <t>テn</t>
    </rPh>
    <phoneticPr fontId="3"/>
  </si>
  <si>
    <t>原信新津店</t>
    <rPh sb="0" eb="2">
      <t>ハラシn</t>
    </rPh>
    <rPh sb="2" eb="5">
      <t>ニイテゥ</t>
    </rPh>
    <phoneticPr fontId="3"/>
  </si>
  <si>
    <t>小木曽製粉所・原信新津店</t>
    <rPh sb="0" eb="6">
      <t>オギソス</t>
    </rPh>
    <rPh sb="7" eb="9">
      <t>ハラシn</t>
    </rPh>
    <rPh sb="9" eb="12">
      <t>ニイテゥ</t>
    </rPh>
    <phoneticPr fontId="3"/>
  </si>
  <si>
    <t>すき家￥500d払い</t>
    <phoneticPr fontId="3"/>
  </si>
  <si>
    <t>すき家オムカレー￥620d払い</t>
    <rPh sb="13" eb="14">
      <t>バライ</t>
    </rPh>
    <phoneticPr fontId="3"/>
  </si>
  <si>
    <t>小木曽製粉所・原信新津店</t>
    <rPh sb="0" eb="6">
      <t>オギソ</t>
    </rPh>
    <rPh sb="7" eb="12">
      <t>ハラシn</t>
    </rPh>
    <phoneticPr fontId="3"/>
  </si>
  <si>
    <t>ウオロク</t>
    <phoneticPr fontId="3"/>
  </si>
  <si>
    <t>散髪クリスタル</t>
    <rPh sb="0" eb="2">
      <t>サンパテゥ</t>
    </rPh>
    <phoneticPr fontId="3"/>
  </si>
  <si>
    <t>みかづきおこさまソフト</t>
    <phoneticPr fontId="3"/>
  </si>
  <si>
    <t>水本伸樹</t>
    <rPh sb="0" eb="2">
      <t>ミズ</t>
    </rPh>
    <rPh sb="2" eb="4">
      <t>ノブキ</t>
    </rPh>
    <phoneticPr fontId="3"/>
  </si>
  <si>
    <t>坪井久恵</t>
    <rPh sb="0" eb="2">
      <t>ツボイ</t>
    </rPh>
    <rPh sb="2" eb="4">
      <t>ヒサエ</t>
    </rPh>
    <phoneticPr fontId="3"/>
  </si>
  <si>
    <t>松隈無憂樹</t>
    <rPh sb="0" eb="2">
      <t xml:space="preserve">マツ </t>
    </rPh>
    <rPh sb="2" eb="5">
      <t>ムウジュ</t>
    </rPh>
    <phoneticPr fontId="3"/>
  </si>
  <si>
    <t>辻元百合子</t>
    <rPh sb="0" eb="2">
      <t>ツジ</t>
    </rPh>
    <rPh sb="2" eb="5">
      <t>ユリコ</t>
    </rPh>
    <phoneticPr fontId="3"/>
  </si>
  <si>
    <t>仲博美</t>
    <rPh sb="0" eb="1">
      <t>ナカ</t>
    </rPh>
    <rPh sb="1" eb="3">
      <t>ヒロミ</t>
    </rPh>
    <phoneticPr fontId="3"/>
  </si>
  <si>
    <t>松屋ゴロゴロちきんかれー￥690paypay・小木曽製粉所</t>
    <rPh sb="0" eb="2">
      <t>マツヤ</t>
    </rPh>
    <phoneticPr fontId="3"/>
  </si>
  <si>
    <t>新潟医療センター頭MRI検査</t>
    <rPh sb="0" eb="2">
      <t>ニイガタ</t>
    </rPh>
    <rPh sb="2" eb="4">
      <t>イリョウ</t>
    </rPh>
    <rPh sb="8" eb="9">
      <t>アタマ</t>
    </rPh>
    <rPh sb="12" eb="14">
      <t>ケンサ</t>
    </rPh>
    <phoneticPr fontId="3"/>
  </si>
  <si>
    <t>原信近江店</t>
    <rPh sb="0" eb="5">
      <t>ハラシn</t>
    </rPh>
    <phoneticPr fontId="3"/>
  </si>
  <si>
    <t>原信新津店</t>
    <rPh sb="0" eb="5">
      <t>ハラシンニ</t>
    </rPh>
    <phoneticPr fontId="3"/>
  </si>
  <si>
    <t>スーパーセンタームサシグリーンダカラ</t>
    <phoneticPr fontId="3"/>
  </si>
  <si>
    <t>小木曽製粉所・原信関屋店</t>
    <rPh sb="0" eb="3">
      <t>オギソ</t>
    </rPh>
    <rPh sb="3" eb="6">
      <t>セイフンジョ</t>
    </rPh>
    <rPh sb="7" eb="9">
      <t>ハラシn</t>
    </rPh>
    <rPh sb="9" eb="12">
      <t>セキ</t>
    </rPh>
    <phoneticPr fontId="3"/>
  </si>
  <si>
    <t>小嶋さんとスシロー¥4015PayPay支払い</t>
    <rPh sb="0" eb="2">
      <t>コジマ</t>
    </rPh>
    <rPh sb="20" eb="22">
      <t>シハライ</t>
    </rPh>
    <phoneticPr fontId="3"/>
  </si>
  <si>
    <t>　</t>
    <phoneticPr fontId="3"/>
  </si>
  <si>
    <t>デンタルオフィスfroh</t>
    <phoneticPr fontId="3"/>
  </si>
  <si>
    <t>小木曽製粉所・原信新津店</t>
    <rPh sb="0" eb="3">
      <t>オギソ</t>
    </rPh>
    <rPh sb="3" eb="6">
      <t>セイフンジョ</t>
    </rPh>
    <rPh sb="7" eb="9">
      <t>ハラシンニ</t>
    </rPh>
    <rPh sb="9" eb="12">
      <t>ニイテゥ</t>
    </rPh>
    <phoneticPr fontId="3"/>
  </si>
  <si>
    <t>デイリーヤマザキ</t>
    <phoneticPr fontId="3"/>
  </si>
  <si>
    <t>セブン唐揚げ棒他・ダイソー桃水</t>
    <rPh sb="3" eb="5">
      <t>カラアゲ</t>
    </rPh>
    <rPh sb="7" eb="8">
      <t xml:space="preserve">ホカ </t>
    </rPh>
    <rPh sb="13" eb="14">
      <t xml:space="preserve">モモ </t>
    </rPh>
    <rPh sb="14" eb="15">
      <t>ミズ</t>
    </rPh>
    <phoneticPr fontId="3"/>
  </si>
  <si>
    <t>デイリーヤマザキ生</t>
    <rPh sb="8" eb="9">
      <t xml:space="preserve">ナマ </t>
    </rPh>
    <phoneticPr fontId="3"/>
  </si>
  <si>
    <t>セブン・ピュレグミ・コーヒー・ファミマ生</t>
    <rPh sb="19" eb="20">
      <t>ナマ</t>
    </rPh>
    <phoneticPr fontId="3"/>
  </si>
  <si>
    <t>ドラッグトップス・マンナンライフ・原信新津店</t>
    <rPh sb="17" eb="19">
      <t>ハラシn</t>
    </rPh>
    <rPh sb="19" eb="22">
      <t>ニイツテn</t>
    </rPh>
    <phoneticPr fontId="3"/>
  </si>
  <si>
    <t>デイリーヤマザキ氷結レモン</t>
    <rPh sb="8" eb="10">
      <t>ヒョウ</t>
    </rPh>
    <phoneticPr fontId="3"/>
  </si>
  <si>
    <t>歯科医froh</t>
    <rPh sb="0" eb="3">
      <t>シカイ</t>
    </rPh>
    <phoneticPr fontId="3"/>
  </si>
  <si>
    <t>デイリーヤマザキ氷結</t>
    <rPh sb="8" eb="10">
      <t>ヒョウ</t>
    </rPh>
    <phoneticPr fontId="3"/>
  </si>
  <si>
    <t>北陸ガスアトリエ２</t>
    <rPh sb="0" eb="2">
      <t xml:space="preserve">ホクリクガス </t>
    </rPh>
    <phoneticPr fontId="3"/>
  </si>
  <si>
    <t>ダイソー味玉メーカー</t>
    <phoneticPr fontId="3"/>
  </si>
  <si>
    <t>雅貴市民病院駐車場</t>
    <rPh sb="0" eb="2">
      <t xml:space="preserve">マサタカ </t>
    </rPh>
    <rPh sb="2" eb="6">
      <t>シミn</t>
    </rPh>
    <rPh sb="6" eb="9">
      <t>チュウ</t>
    </rPh>
    <phoneticPr fontId="3"/>
  </si>
  <si>
    <t>イオンカールスバーグ</t>
    <phoneticPr fontId="3"/>
  </si>
  <si>
    <t>めぐみ差し入れデイリーヤマザキ</t>
    <rPh sb="3" eb="4">
      <t>サシイレ</t>
    </rPh>
    <phoneticPr fontId="3"/>
  </si>
  <si>
    <t>ユニクロ</t>
    <phoneticPr fontId="3"/>
  </si>
  <si>
    <t>クッキー</t>
    <phoneticPr fontId="3"/>
  </si>
  <si>
    <t>小木曽製粉所・原信新津店</t>
    <rPh sb="0" eb="3">
      <t>オギソ</t>
    </rPh>
    <rPh sb="3" eb="6">
      <t>セイフンジョ</t>
    </rPh>
    <rPh sb="7" eb="9">
      <t>ハラシn</t>
    </rPh>
    <rPh sb="9" eb="12">
      <t>ニイツテn</t>
    </rPh>
    <phoneticPr fontId="3"/>
  </si>
  <si>
    <t>ハレルヤ地域商品券3500円分</t>
    <rPh sb="4" eb="6">
      <t>チイキ</t>
    </rPh>
    <rPh sb="6" eb="9">
      <t>sy</t>
    </rPh>
    <rPh sb="13" eb="15">
      <t>エn</t>
    </rPh>
    <phoneticPr fontId="3"/>
  </si>
  <si>
    <t>吉野家・原信新津店</t>
    <rPh sb="0" eb="3">
      <t>ヨシノ</t>
    </rPh>
    <rPh sb="4" eb="6">
      <t>ハラシn</t>
    </rPh>
    <rPh sb="6" eb="9">
      <t>ニイツテn</t>
    </rPh>
    <phoneticPr fontId="3"/>
  </si>
  <si>
    <t>ジェラート・打ち合わせ</t>
    <rPh sb="5" eb="6">
      <t>ヨシノ</t>
    </rPh>
    <rPh sb="6" eb="7">
      <t>ウチアワセ</t>
    </rPh>
    <phoneticPr fontId="3"/>
  </si>
  <si>
    <t>小川亭ロースカツ定食・ナス漬け・デイリーヤマザキ</t>
    <rPh sb="0" eb="3">
      <t>オガワ</t>
    </rPh>
    <phoneticPr fontId="3"/>
  </si>
  <si>
    <t>廣瀬諒人</t>
    <rPh sb="0" eb="2">
      <t>ヒロセ</t>
    </rPh>
    <rPh sb="2" eb="3">
      <t>リョウト</t>
    </rPh>
    <rPh sb="3" eb="4">
      <t>ヒト</t>
    </rPh>
    <phoneticPr fontId="3"/>
  </si>
  <si>
    <t>PayPay銀行に入金</t>
    <rPh sb="6" eb="8">
      <t>ギンコウ</t>
    </rPh>
    <rPh sb="9" eb="11">
      <t>ニュウキn</t>
    </rPh>
    <phoneticPr fontId="3"/>
  </si>
  <si>
    <t>ゆうちょ優作に振込</t>
    <rPh sb="4" eb="6">
      <t>ユウサク</t>
    </rPh>
    <rPh sb="7" eb="8">
      <t>フリコミ</t>
    </rPh>
    <phoneticPr fontId="3"/>
  </si>
  <si>
    <t>税金支払い</t>
    <rPh sb="0" eb="4">
      <t>ゼイキn</t>
    </rPh>
    <phoneticPr fontId="3"/>
  </si>
  <si>
    <t>ゆうちょから引出し</t>
    <rPh sb="0" eb="2">
      <t>ユウチョカラ</t>
    </rPh>
    <rPh sb="6" eb="8">
      <t>ヒキダセィ</t>
    </rPh>
    <phoneticPr fontId="3"/>
  </si>
  <si>
    <t>歯科医フロー</t>
    <rPh sb="0" eb="3">
      <t>シカイ</t>
    </rPh>
    <phoneticPr fontId="3"/>
  </si>
  <si>
    <t>小木曽製粉所・原信近江店</t>
    <rPh sb="0" eb="6">
      <t>オギソ</t>
    </rPh>
    <rPh sb="7" eb="9">
      <t>ハラシn</t>
    </rPh>
    <rPh sb="9" eb="12">
      <t>オウミ</t>
    </rPh>
    <phoneticPr fontId="3"/>
  </si>
  <si>
    <t>ローソンコーヒー</t>
    <phoneticPr fontId="3"/>
  </si>
  <si>
    <t>やまやラムd払い￥1408</t>
    <rPh sb="6" eb="7">
      <t xml:space="preserve">ハライ </t>
    </rPh>
    <phoneticPr fontId="3"/>
  </si>
  <si>
    <t>ピアレマート鯖</t>
    <phoneticPr fontId="3"/>
  </si>
  <si>
    <t>コメリ水コック・塩鯖</t>
    <rPh sb="3" eb="4">
      <t>ミズ</t>
    </rPh>
    <rPh sb="8" eb="10">
      <t>シオ</t>
    </rPh>
    <phoneticPr fontId="3"/>
  </si>
  <si>
    <t>セブン天然水</t>
    <rPh sb="3" eb="6">
      <t>テンネンスイ</t>
    </rPh>
    <phoneticPr fontId="3"/>
  </si>
  <si>
    <t>オステリア・ラ・リサイアハンバーグ・打ち合わせ</t>
    <rPh sb="18" eb="19">
      <t>ウチアワセ</t>
    </rPh>
    <phoneticPr fontId="3"/>
  </si>
  <si>
    <t>加茂青海神社ライトアップ</t>
    <rPh sb="0" eb="2">
      <t xml:space="preserve">カモ </t>
    </rPh>
    <rPh sb="2" eb="6">
      <t>アオ</t>
    </rPh>
    <phoneticPr fontId="3"/>
  </si>
  <si>
    <t>小木曽製粉所・清水フ</t>
    <rPh sb="0" eb="6">
      <t>オギソ</t>
    </rPh>
    <rPh sb="7" eb="9">
      <t>シミフ</t>
    </rPh>
    <phoneticPr fontId="3"/>
  </si>
  <si>
    <t>デイリー山崎・原信関谷店</t>
    <rPh sb="4" eb="6">
      <t>ヤマザキ</t>
    </rPh>
    <rPh sb="7" eb="9">
      <t>ハラシn</t>
    </rPh>
    <rPh sb="9" eb="12">
      <t>セキヤ</t>
    </rPh>
    <phoneticPr fontId="3"/>
  </si>
  <si>
    <t>やまや¥638d払い</t>
    <phoneticPr fontId="3"/>
  </si>
  <si>
    <t>原信近江店</t>
    <rPh sb="0" eb="4">
      <t xml:space="preserve">ハラシン </t>
    </rPh>
    <rPh sb="4" eb="5">
      <t xml:space="preserve">テン </t>
    </rPh>
    <phoneticPr fontId="3"/>
  </si>
  <si>
    <t>すき家¥350d払い・原信近江店</t>
    <rPh sb="8" eb="9">
      <t>バライ</t>
    </rPh>
    <rPh sb="11" eb="13">
      <t>ハラシn</t>
    </rPh>
    <rPh sb="13" eb="16">
      <t>オウミ</t>
    </rPh>
    <phoneticPr fontId="3"/>
  </si>
  <si>
    <t>カルディユーロホップ</t>
    <phoneticPr fontId="3"/>
  </si>
  <si>
    <t>小木曽製粉所・原信新津店</t>
    <rPh sb="0" eb="6">
      <t>オギソ</t>
    </rPh>
    <rPh sb="7" eb="9">
      <t>ハラシn</t>
    </rPh>
    <rPh sb="9" eb="12">
      <t>ニイツテn</t>
    </rPh>
    <phoneticPr fontId="3"/>
  </si>
  <si>
    <t>国民年金（自動振替）</t>
    <rPh sb="0" eb="1">
      <t>コクミn</t>
    </rPh>
    <rPh sb="5" eb="7">
      <t>ジドウ</t>
    </rPh>
    <rPh sb="7" eb="9">
      <t>フリカエ</t>
    </rPh>
    <phoneticPr fontId="13"/>
  </si>
  <si>
    <t>松屋バターチキンカレー¥690paypay・原信新津店</t>
    <rPh sb="0" eb="2">
      <t>マツヤ</t>
    </rPh>
    <rPh sb="22" eb="24">
      <t>ハラシn</t>
    </rPh>
    <rPh sb="24" eb="27">
      <t>ニイテゥ</t>
    </rPh>
    <phoneticPr fontId="3"/>
  </si>
  <si>
    <t>タブの木</t>
    <phoneticPr fontId="3"/>
  </si>
  <si>
    <t>原信新津店・かつや</t>
    <rPh sb="0" eb="5">
      <t>ハラシンニイテ</t>
    </rPh>
    <phoneticPr fontId="3"/>
  </si>
  <si>
    <t>ファミマ水</t>
    <phoneticPr fontId="3"/>
  </si>
  <si>
    <t>原信新津店・にいがた村アグリパーク店桃１箱</t>
    <rPh sb="0" eb="2">
      <t>ハラシn</t>
    </rPh>
    <rPh sb="2" eb="5">
      <t>ニイツテn</t>
    </rPh>
    <rPh sb="17" eb="18">
      <t xml:space="preserve">テン </t>
    </rPh>
    <rPh sb="18" eb="19">
      <t xml:space="preserve">モモ </t>
    </rPh>
    <phoneticPr fontId="3"/>
  </si>
  <si>
    <t>高速三川¥1210・きのこ園バーベキュー</t>
    <rPh sb="0" eb="4">
      <t>コウソク</t>
    </rPh>
    <rPh sb="13" eb="14">
      <t xml:space="preserve">エン </t>
    </rPh>
    <phoneticPr fontId="3"/>
  </si>
  <si>
    <t>弁慶</t>
    <rPh sb="0" eb="2">
      <t>ベンケイ</t>
    </rPh>
    <phoneticPr fontId="3"/>
  </si>
  <si>
    <t>かつやムサシ新潟店・ローソン</t>
    <rPh sb="6" eb="9">
      <t>ニイガタ</t>
    </rPh>
    <phoneticPr fontId="3"/>
  </si>
  <si>
    <t>デイリーヤマザキ氷結・イオン新潟青山店</t>
    <rPh sb="8" eb="10">
      <t>ヒョウケテゥ</t>
    </rPh>
    <rPh sb="14" eb="19">
      <t>ニイガタ</t>
    </rPh>
    <phoneticPr fontId="3"/>
  </si>
  <si>
    <t>焼肉きんぐ</t>
    <rPh sb="0" eb="2">
      <t>ヤキニク</t>
    </rPh>
    <phoneticPr fontId="3"/>
  </si>
  <si>
    <t>原信新津店・かつや</t>
    <rPh sb="0" eb="2">
      <t>ハラシn</t>
    </rPh>
    <rPh sb="2" eb="5">
      <t>ニイツテn</t>
    </rPh>
    <phoneticPr fontId="3"/>
  </si>
  <si>
    <t>散髪クリスタル</t>
    <rPh sb="0" eb="2">
      <t>サンパツク</t>
    </rPh>
    <phoneticPr fontId="3"/>
  </si>
  <si>
    <t>みかづきアイス</t>
    <phoneticPr fontId="3"/>
  </si>
  <si>
    <t>原信新津店・かつや</t>
    <rPh sb="0" eb="5">
      <t>ハラシn</t>
    </rPh>
    <phoneticPr fontId="3"/>
  </si>
  <si>
    <t>スパイシーマーケット</t>
    <phoneticPr fontId="3"/>
  </si>
  <si>
    <t>キューピット</t>
    <phoneticPr fontId="3"/>
  </si>
  <si>
    <t>野尻湖へ</t>
    <rPh sb="0" eb="3">
      <t>ノジリ</t>
    </rPh>
    <phoneticPr fontId="3"/>
  </si>
  <si>
    <t>ひだなんぶどう</t>
    <phoneticPr fontId="3"/>
  </si>
  <si>
    <t>ワクチン接種</t>
    <phoneticPr fontId="3"/>
  </si>
  <si>
    <t>ピア万代へ</t>
    <phoneticPr fontId="3"/>
  </si>
  <si>
    <t>ナチュレ片山レモンジュース</t>
    <phoneticPr fontId="3"/>
  </si>
  <si>
    <t>小木曽製粉所・原信新津店</t>
    <rPh sb="0" eb="6">
      <t>オギソセイフ</t>
    </rPh>
    <rPh sb="7" eb="9">
      <t>ハラシn</t>
    </rPh>
    <rPh sb="9" eb="12">
      <t>ニイツテn</t>
    </rPh>
    <phoneticPr fontId="3"/>
  </si>
  <si>
    <t>清水フ・原信新津店</t>
    <rPh sb="0" eb="2">
      <t>シミフ</t>
    </rPh>
    <rPh sb="4" eb="6">
      <t>ハラシn</t>
    </rPh>
    <rPh sb="6" eb="9">
      <t>ニイツテn</t>
    </rPh>
    <phoneticPr fontId="3"/>
  </si>
  <si>
    <t>ココカラファインアミノバイタル・レモンティ</t>
    <phoneticPr fontId="3"/>
  </si>
  <si>
    <t>マック珈琲</t>
    <rPh sb="3" eb="5">
      <t xml:space="preserve">コーヒー </t>
    </rPh>
    <phoneticPr fontId="3"/>
  </si>
  <si>
    <t>道の駅豊栄ハセガワテツオ蓮の実・菱の実</t>
    <rPh sb="0" eb="1">
      <t>ミティ</t>
    </rPh>
    <rPh sb="3" eb="5">
      <t>トヨサカ</t>
    </rPh>
    <rPh sb="12" eb="13">
      <t>ハスノミ</t>
    </rPh>
    <rPh sb="16" eb="17">
      <t xml:space="preserve">ヒシノミ </t>
    </rPh>
    <rPh sb="18" eb="19">
      <t xml:space="preserve">ミ </t>
    </rPh>
    <phoneticPr fontId="3"/>
  </si>
  <si>
    <t>小木曽製粉所・原信関屋店</t>
    <rPh sb="0" eb="6">
      <t>オギソ</t>
    </rPh>
    <rPh sb="7" eb="9">
      <t>ハラシn</t>
    </rPh>
    <rPh sb="9" eb="11">
      <t>Sekiya</t>
    </rPh>
    <rPh sb="11" eb="12">
      <t>セキヤ</t>
    </rPh>
    <phoneticPr fontId="3"/>
  </si>
  <si>
    <t>チャレンジャー</t>
    <phoneticPr fontId="3"/>
  </si>
  <si>
    <t>はま寿司</t>
    <rPh sb="2" eb="4">
      <t>スセィ</t>
    </rPh>
    <phoneticPr fontId="3"/>
  </si>
  <si>
    <t>長岡市栃尾美術館</t>
    <rPh sb="0" eb="5">
      <t>ナガオカ</t>
    </rPh>
    <rPh sb="5" eb="8">
      <t>ビジュテゥ</t>
    </rPh>
    <phoneticPr fontId="3"/>
  </si>
  <si>
    <t>入広瀬</t>
    <rPh sb="0" eb="3">
      <t>イリヒロセ</t>
    </rPh>
    <phoneticPr fontId="3"/>
  </si>
  <si>
    <t>デイリーヤマザキビール</t>
    <phoneticPr fontId="3"/>
  </si>
  <si>
    <t>リサとガスパールスタンプ</t>
    <phoneticPr fontId="3"/>
  </si>
  <si>
    <t>すがばたけカレー・三条スパイス研究所・原信新津店</t>
    <rPh sb="9" eb="11">
      <t>サンジョ</t>
    </rPh>
    <rPh sb="19" eb="21">
      <t>ハラシn</t>
    </rPh>
    <rPh sb="21" eb="24">
      <t>ニイツテn</t>
    </rPh>
    <phoneticPr fontId="3"/>
  </si>
  <si>
    <t>はらしん新津店</t>
    <rPh sb="4" eb="7">
      <t>ニイテゥ</t>
    </rPh>
    <phoneticPr fontId="3"/>
  </si>
  <si>
    <t>餃子の王将</t>
    <rPh sb="0" eb="2">
      <t>ギョウザ</t>
    </rPh>
    <rPh sb="3" eb="5">
      <t xml:space="preserve">オオショウ </t>
    </rPh>
    <phoneticPr fontId="3"/>
  </si>
  <si>
    <t>歯科医froh</t>
    <rPh sb="0" eb="3">
      <t xml:space="preserve">シカイ </t>
    </rPh>
    <phoneticPr fontId="3"/>
  </si>
  <si>
    <t>スーパーセンタームサシベアリング池のポンプ修理用</t>
    <rPh sb="16" eb="17">
      <t>イケノ</t>
    </rPh>
    <phoneticPr fontId="3"/>
  </si>
  <si>
    <t>黒姫物産センター鎌</t>
    <rPh sb="0" eb="4">
      <t>クロヒメ</t>
    </rPh>
    <rPh sb="8" eb="9">
      <t xml:space="preserve">カマ </t>
    </rPh>
    <phoneticPr fontId="3"/>
  </si>
  <si>
    <t>セブン生・ノンアル・第一スーパー生</t>
    <rPh sb="3" eb="4">
      <t xml:space="preserve">ナマ </t>
    </rPh>
    <rPh sb="10" eb="12">
      <t>ダイイティ</t>
    </rPh>
    <rPh sb="16" eb="17">
      <t>ナマ</t>
    </rPh>
    <phoneticPr fontId="3"/>
  </si>
  <si>
    <t>セブン天然水・珈琲</t>
    <rPh sb="3" eb="6">
      <t>テンネンスイ</t>
    </rPh>
    <rPh sb="7" eb="9">
      <t xml:space="preserve">コーヒー </t>
    </rPh>
    <phoneticPr fontId="3"/>
  </si>
  <si>
    <t>竹風堂抹茶羊羹</t>
    <rPh sb="0" eb="3">
      <t>チクフウデ</t>
    </rPh>
    <rPh sb="3" eb="7">
      <t>マッティア</t>
    </rPh>
    <phoneticPr fontId="3"/>
  </si>
  <si>
    <t>竹風堂栗羊羹</t>
    <rPh sb="0" eb="3">
      <t>チクフウ</t>
    </rPh>
    <rPh sb="3" eb="6">
      <t>クリヨウカn</t>
    </rPh>
    <phoneticPr fontId="3"/>
  </si>
  <si>
    <t>ローソン飴</t>
    <rPh sb="4" eb="5">
      <t>アメ</t>
    </rPh>
    <phoneticPr fontId="3"/>
  </si>
  <si>
    <t>すき家牛丼ランチPayPay￥500・原信新津店</t>
    <rPh sb="3" eb="5">
      <t>ギュウドn</t>
    </rPh>
    <rPh sb="19" eb="21">
      <t>ハラシn</t>
    </rPh>
    <rPh sb="21" eb="24">
      <t>ニイテゥ</t>
    </rPh>
    <phoneticPr fontId="3"/>
  </si>
  <si>
    <t>夕食キャラバン・うちわせ</t>
    <rPh sb="0" eb="2">
      <t>ユウショク</t>
    </rPh>
    <phoneticPr fontId="3"/>
  </si>
  <si>
    <t>鳥仙</t>
    <rPh sb="0" eb="2">
      <t xml:space="preserve">トリセン </t>
    </rPh>
    <phoneticPr fontId="3"/>
  </si>
  <si>
    <t>小木曽製粉所</t>
    <rPh sb="0" eb="3">
      <t>オギソ</t>
    </rPh>
    <rPh sb="3" eb="6">
      <t>セイ</t>
    </rPh>
    <phoneticPr fontId="3"/>
  </si>
  <si>
    <t>原信関屋店</t>
    <rPh sb="0" eb="5">
      <t xml:space="preserve"> </t>
    </rPh>
    <phoneticPr fontId="3"/>
  </si>
  <si>
    <t>ユニクロチノパンツ・ワークマン防水靴・無印良品ダウンベスト</t>
    <rPh sb="17" eb="18">
      <t>クテゥ</t>
    </rPh>
    <rPh sb="19" eb="23">
      <t>ムジルセィ</t>
    </rPh>
    <phoneticPr fontId="3"/>
  </si>
  <si>
    <t>リンガーハットイオンモール新潟南店・原信新津店</t>
    <rPh sb="18" eb="23">
      <t>ハラシンニ</t>
    </rPh>
    <phoneticPr fontId="3"/>
  </si>
  <si>
    <t>歯科froh</t>
    <rPh sb="0" eb="2">
      <t>シカ</t>
    </rPh>
    <phoneticPr fontId="3"/>
  </si>
  <si>
    <t>無尽蔵・原信新津店</t>
    <rPh sb="0" eb="3">
      <t>ムジn</t>
    </rPh>
    <rPh sb="4" eb="6">
      <t>ハラシn</t>
    </rPh>
    <rPh sb="6" eb="9">
      <t>ニイツテn</t>
    </rPh>
    <phoneticPr fontId="3"/>
  </si>
  <si>
    <t>かも新鴨まんまセット・原信新津店</t>
    <rPh sb="3" eb="4">
      <t xml:space="preserve">カモ </t>
    </rPh>
    <rPh sb="11" eb="13">
      <t>ハラシn</t>
    </rPh>
    <rPh sb="13" eb="16">
      <t>ニイツテn</t>
    </rPh>
    <phoneticPr fontId="3"/>
  </si>
  <si>
    <t>RORNO夕食</t>
    <rPh sb="5" eb="7">
      <t>ユウショク</t>
    </rPh>
    <phoneticPr fontId="3"/>
  </si>
  <si>
    <t>奥只見レイクハウスクラフトコーラ・RORNOピザ生地パン</t>
    <rPh sb="0" eb="3">
      <t>オクテ</t>
    </rPh>
    <phoneticPr fontId="3"/>
  </si>
  <si>
    <t>餃子の王将・デイリー山崎・原信新津店</t>
    <rPh sb="0" eb="2">
      <t>ギョウザ</t>
    </rPh>
    <rPh sb="10" eb="12">
      <t>ヤマザキ</t>
    </rPh>
    <rPh sb="13" eb="15">
      <t>ハラシn</t>
    </rPh>
    <rPh sb="15" eb="18">
      <t>ニイテゥ</t>
    </rPh>
    <phoneticPr fontId="3"/>
  </si>
  <si>
    <t>ユニクロ Tシャツ・ソックス</t>
    <phoneticPr fontId="3"/>
  </si>
  <si>
    <t>ユニクロチノパン</t>
    <phoneticPr fontId="3"/>
  </si>
  <si>
    <t>優作ゆうちょ銀行</t>
    <rPh sb="0" eb="2">
      <t>ユウサク</t>
    </rPh>
    <phoneticPr fontId="3"/>
  </si>
  <si>
    <t>夕食虎</t>
    <rPh sb="0" eb="2">
      <t>ユウショク</t>
    </rPh>
    <rPh sb="2" eb="3">
      <t xml:space="preserve">トラ </t>
    </rPh>
    <phoneticPr fontId="3"/>
  </si>
  <si>
    <t>田中家手土産ビールとフルーツタルト</t>
    <rPh sb="0" eb="2">
      <t>タナカ</t>
    </rPh>
    <rPh sb="2" eb="3">
      <t>イエ</t>
    </rPh>
    <rPh sb="3" eb="6">
      <t>テミヤゲ</t>
    </rPh>
    <phoneticPr fontId="3"/>
  </si>
  <si>
    <t>上里SA深谷ねぎラーメン・夜食</t>
    <rPh sb="0" eb="2">
      <t>カミサト</t>
    </rPh>
    <rPh sb="4" eb="6">
      <t>フカヤ</t>
    </rPh>
    <rPh sb="13" eb="15">
      <t>ヤショク</t>
    </rPh>
    <phoneticPr fontId="3"/>
  </si>
  <si>
    <t>高坂SA下りもつ煮定食・デイリー山崎</t>
    <rPh sb="0" eb="2">
      <t>タカサ</t>
    </rPh>
    <rPh sb="4" eb="5">
      <t>クダリ</t>
    </rPh>
    <rPh sb="9" eb="11">
      <t>テイショク</t>
    </rPh>
    <rPh sb="16" eb="18">
      <t>ヤマザキ</t>
    </rPh>
    <phoneticPr fontId="3"/>
  </si>
  <si>
    <t>セブン珈琲・駒寄SAソフトクリーム</t>
    <rPh sb="3" eb="5">
      <t xml:space="preserve">コーヒー </t>
    </rPh>
    <rPh sb="5" eb="6">
      <t>テイショク</t>
    </rPh>
    <rPh sb="6" eb="8">
      <t xml:space="preserve">コマヨリ </t>
    </rPh>
    <phoneticPr fontId="3"/>
  </si>
  <si>
    <t>関越塩沢石打SA上りイタリアン珈琲</t>
    <rPh sb="0" eb="2">
      <t>カンエテゥ</t>
    </rPh>
    <rPh sb="2" eb="6">
      <t>シオザワイシウティ</t>
    </rPh>
    <rPh sb="8" eb="9">
      <t xml:space="preserve">ノボリ </t>
    </rPh>
    <phoneticPr fontId="3"/>
  </si>
  <si>
    <t>昼食カールベンクス渋いランチ・越後まつだい里山食堂チャイ</t>
    <rPh sb="0" eb="2">
      <t>チュウショク</t>
    </rPh>
    <rPh sb="9" eb="10">
      <t>シブ</t>
    </rPh>
    <rPh sb="15" eb="17">
      <t>エチゴ</t>
    </rPh>
    <rPh sb="21" eb="23">
      <t>サトヤマ</t>
    </rPh>
    <rPh sb="23" eb="25">
      <t>ショクドウ</t>
    </rPh>
    <phoneticPr fontId="3"/>
  </si>
  <si>
    <t>ローソン珈琲・デイリーヤマザキ</t>
    <rPh sb="4" eb="6">
      <t xml:space="preserve">コーヒー 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</si>
</sst>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m/d;@"/>
  </numFmts>
  <fonts count="26"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2"/>
      <charset val="128"/>
    </font>
    <font>
      <sz val="9"/>
      <color indexed="10"/>
      <name val="ＭＳ Ｐゴシック"/>
      <family val="3"/>
      <charset val="128"/>
    </font>
    <font>
      <sz val="9"/>
      <color indexed="18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9"/>
      <color rgb="FFFF0000"/>
      <name val="ＭＳ Ｐゴシック"/>
      <family val="2"/>
      <charset val="128"/>
    </font>
    <font>
      <sz val="12"/>
      <color theme="1"/>
      <name val="ヒラギノ角ゴシック W3"/>
      <family val="2"/>
      <charset val="128"/>
    </font>
    <font>
      <sz val="6"/>
      <name val="ＭＳ Ｐゴシック"/>
      <family val="2"/>
      <charset val="128"/>
      <scheme val="minor"/>
    </font>
    <font>
      <sz val="11"/>
      <name val="ヒラギノ角ゴシック W3"/>
      <family val="2"/>
      <charset val="128"/>
    </font>
    <font>
      <sz val="12"/>
      <name val="ヒラギノ角ゴシック W3"/>
      <family val="2"/>
      <charset val="128"/>
    </font>
    <font>
      <sz val="12"/>
      <color rgb="FFFF0000"/>
      <name val="ヒラギノ角ゴシック W3"/>
      <family val="2"/>
      <charset val="128"/>
    </font>
    <font>
      <sz val="10"/>
      <color theme="1"/>
      <name val="ヒラギノ角ゴシック W3"/>
      <family val="2"/>
      <charset val="128"/>
    </font>
    <font>
      <sz val="10"/>
      <color theme="1"/>
      <name val="ヒラギノ角ゴシック W4"/>
      <family val="2"/>
      <charset val="128"/>
    </font>
    <font>
      <sz val="11"/>
      <name val="ヒラギノ角ゴシック W4"/>
      <family val="2"/>
      <charset val="128"/>
    </font>
    <font>
      <sz val="12"/>
      <color theme="1"/>
      <name val="ヒラギノ角ゴシック W4"/>
      <family val="2"/>
      <charset val="128"/>
    </font>
    <font>
      <sz val="12"/>
      <color rgb="FFFF0000"/>
      <name val="ヒラギノ角ゴシック W4"/>
      <family val="2"/>
      <charset val="128"/>
    </font>
    <font>
      <sz val="1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2"/>
      <name val="Helvetica"/>
      <family val="2"/>
    </font>
    <font>
      <sz val="12"/>
      <color theme="4" tint="-0.249977111117893"/>
      <name val="ヒラギノ角ゴシック W3"/>
      <family val="2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55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gray125">
        <bgColor theme="0" tint="-0.14999847407452621"/>
      </patternFill>
    </fill>
    <fill>
      <patternFill patternType="gray125">
        <bgColor rgb="FFCCFFCC"/>
      </patternFill>
    </fill>
    <fill>
      <patternFill patternType="gray125">
        <bgColor theme="8" tint="0.59999389629810485"/>
      </patternFill>
    </fill>
    <fill>
      <patternFill patternType="gray125">
        <bgColor rgb="FFFFFF99"/>
      </patternFill>
    </fill>
    <fill>
      <patternFill patternType="solid">
        <fgColor rgb="FFFF83F9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9">
    <xf numFmtId="0" fontId="0" fillId="0" borderId="0" xfId="0">
      <alignment vertical="center"/>
    </xf>
    <xf numFmtId="0" fontId="4" fillId="0" borderId="1" xfId="0" applyFont="1" applyBorder="1" applyAlignment="1">
      <alignment horizontal="justify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5" xfId="0" applyFont="1" applyBorder="1">
      <alignment vertical="center"/>
    </xf>
    <xf numFmtId="0" fontId="4" fillId="2" borderId="3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3" xfId="0" applyFont="1" applyBorder="1" applyAlignment="1">
      <alignment horizontal="justify"/>
    </xf>
    <xf numFmtId="0" fontId="6" fillId="0" borderId="0" xfId="0" applyFont="1">
      <alignment vertical="center"/>
    </xf>
    <xf numFmtId="0" fontId="4" fillId="0" borderId="3" xfId="0" applyFont="1" applyFill="1" applyBorder="1" applyAlignment="1">
      <alignment horizontal="left"/>
    </xf>
    <xf numFmtId="38" fontId="4" fillId="2" borderId="1" xfId="1" applyFont="1" applyFill="1" applyBorder="1">
      <alignment vertical="center"/>
    </xf>
    <xf numFmtId="38" fontId="4" fillId="0" borderId="1" xfId="1" applyFont="1" applyBorder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38" fontId="4" fillId="0" borderId="1" xfId="1" applyFont="1" applyFill="1" applyBorder="1">
      <alignment vertical="center"/>
    </xf>
    <xf numFmtId="176" fontId="6" fillId="0" borderId="0" xfId="0" applyNumberFormat="1" applyFo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0" applyNumberFormat="1" applyBorder="1">
      <alignment vertical="center"/>
    </xf>
    <xf numFmtId="38" fontId="2" fillId="0" borderId="1" xfId="0" applyNumberFormat="1" applyFont="1" applyFill="1" applyBorder="1">
      <alignment vertical="center"/>
    </xf>
    <xf numFmtId="38" fontId="2" fillId="2" borderId="1" xfId="0" applyNumberFormat="1" applyFont="1" applyFill="1" applyBorder="1">
      <alignment vertical="center"/>
    </xf>
    <xf numFmtId="38" fontId="0" fillId="0" borderId="1" xfId="1" applyFont="1" applyFill="1" applyBorder="1">
      <alignment vertical="center"/>
    </xf>
    <xf numFmtId="38" fontId="8" fillId="0" borderId="1" xfId="1" applyFont="1" applyFill="1" applyBorder="1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4" borderId="1" xfId="0" applyFont="1" applyFill="1" applyBorder="1">
      <alignment vertical="center"/>
    </xf>
    <xf numFmtId="38" fontId="7" fillId="4" borderId="1" xfId="1" applyFont="1" applyFill="1" applyBorder="1">
      <alignment vertical="center"/>
    </xf>
    <xf numFmtId="38" fontId="4" fillId="4" borderId="1" xfId="1" applyFont="1" applyFill="1" applyBorder="1">
      <alignment vertical="center"/>
    </xf>
    <xf numFmtId="0" fontId="4" fillId="4" borderId="2" xfId="0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4" fillId="5" borderId="1" xfId="0" applyFont="1" applyFill="1" applyBorder="1" applyAlignment="1">
      <alignment horizontal="justify"/>
    </xf>
    <xf numFmtId="0" fontId="4" fillId="6" borderId="3" xfId="0" applyFont="1" applyFill="1" applyBorder="1">
      <alignment vertical="center"/>
    </xf>
    <xf numFmtId="0" fontId="4" fillId="6" borderId="2" xfId="0" applyFont="1" applyFill="1" applyBorder="1">
      <alignment vertical="center"/>
    </xf>
    <xf numFmtId="38" fontId="4" fillId="6" borderId="1" xfId="1" applyFont="1" applyFill="1" applyBorder="1">
      <alignment vertical="center"/>
    </xf>
    <xf numFmtId="0" fontId="4" fillId="5" borderId="3" xfId="0" applyFont="1" applyFill="1" applyBorder="1" applyAlignment="1">
      <alignment horizontal="justify"/>
    </xf>
    <xf numFmtId="0" fontId="4" fillId="4" borderId="2" xfId="0" applyFont="1" applyFill="1" applyBorder="1" applyAlignment="1">
      <alignment vertical="center"/>
    </xf>
    <xf numFmtId="38" fontId="8" fillId="4" borderId="1" xfId="0" applyNumberFormat="1" applyFont="1" applyFill="1" applyBorder="1">
      <alignment vertical="center"/>
    </xf>
    <xf numFmtId="38" fontId="2" fillId="4" borderId="1" xfId="0" applyNumberFormat="1" applyFont="1" applyFill="1" applyBorder="1">
      <alignment vertical="center"/>
    </xf>
    <xf numFmtId="38" fontId="0" fillId="7" borderId="1" xfId="0" applyNumberFormat="1" applyFill="1" applyBorder="1">
      <alignment vertical="center"/>
    </xf>
    <xf numFmtId="38" fontId="2" fillId="7" borderId="1" xfId="0" applyNumberFormat="1" applyFont="1" applyFill="1" applyBorder="1">
      <alignment vertical="center"/>
    </xf>
    <xf numFmtId="0" fontId="11" fillId="0" borderId="2" xfId="0" applyFont="1" applyFill="1" applyBorder="1">
      <alignment vertical="center"/>
    </xf>
    <xf numFmtId="0" fontId="11" fillId="0" borderId="3" xfId="0" applyFont="1" applyFill="1" applyBorder="1" applyAlignment="1">
      <alignment horizontal="left"/>
    </xf>
    <xf numFmtId="0" fontId="4" fillId="0" borderId="7" xfId="0" applyFont="1" applyBorder="1" applyAlignment="1">
      <alignment vertical="center" textRotation="255"/>
    </xf>
    <xf numFmtId="0" fontId="4" fillId="0" borderId="11" xfId="0" applyFont="1" applyBorder="1" applyAlignment="1">
      <alignment vertical="center" textRotation="255"/>
    </xf>
    <xf numFmtId="0" fontId="4" fillId="0" borderId="9" xfId="0" applyFont="1" applyBorder="1" applyAlignment="1">
      <alignment vertical="center" textRotation="255"/>
    </xf>
    <xf numFmtId="38" fontId="0" fillId="4" borderId="1" xfId="1" applyFont="1" applyFill="1" applyBorder="1">
      <alignment vertical="center"/>
    </xf>
    <xf numFmtId="0" fontId="12" fillId="0" borderId="0" xfId="1" applyNumberFormat="1" applyFont="1">
      <alignment vertical="center"/>
    </xf>
    <xf numFmtId="38" fontId="14" fillId="0" borderId="0" xfId="1" applyFont="1">
      <alignment vertical="center"/>
    </xf>
    <xf numFmtId="38" fontId="14" fillId="0" borderId="1" xfId="1" applyFont="1" applyBorder="1" applyAlignment="1">
      <alignment horizontal="center" vertical="center"/>
    </xf>
    <xf numFmtId="38" fontId="12" fillId="0" borderId="0" xfId="1" applyFont="1">
      <alignment vertical="center"/>
    </xf>
    <xf numFmtId="38" fontId="15" fillId="0" borderId="0" xfId="1" applyFont="1" applyFill="1">
      <alignment vertical="center"/>
    </xf>
    <xf numFmtId="38" fontId="16" fillId="8" borderId="0" xfId="1" applyFont="1" applyFill="1">
      <alignment vertical="center"/>
    </xf>
    <xf numFmtId="38" fontId="14" fillId="4" borderId="0" xfId="1" applyFont="1" applyFill="1">
      <alignment vertical="center"/>
    </xf>
    <xf numFmtId="38" fontId="14" fillId="0" borderId="0" xfId="1" applyFont="1" applyFill="1">
      <alignment vertical="center"/>
    </xf>
    <xf numFmtId="38" fontId="12" fillId="8" borderId="0" xfId="1" applyFont="1" applyFill="1">
      <alignment vertical="center"/>
    </xf>
    <xf numFmtId="38" fontId="14" fillId="0" borderId="21" xfId="1" applyFont="1" applyBorder="1">
      <alignment vertical="center"/>
    </xf>
    <xf numFmtId="38" fontId="14" fillId="0" borderId="21" xfId="1" applyFont="1" applyFill="1" applyBorder="1">
      <alignment vertical="center"/>
    </xf>
    <xf numFmtId="38" fontId="12" fillId="0" borderId="0" xfId="1" applyFont="1" applyFill="1">
      <alignment vertical="center"/>
    </xf>
    <xf numFmtId="38" fontId="12" fillId="0" borderId="0" xfId="1" applyFont="1" applyBorder="1">
      <alignment vertical="center"/>
    </xf>
    <xf numFmtId="38" fontId="12" fillId="0" borderId="0" xfId="1" applyFont="1" applyFill="1" applyBorder="1">
      <alignment vertical="center"/>
    </xf>
    <xf numFmtId="38" fontId="12" fillId="0" borderId="21" xfId="1" applyFont="1" applyBorder="1">
      <alignment vertical="center"/>
    </xf>
    <xf numFmtId="38" fontId="12" fillId="0" borderId="21" xfId="1" applyFont="1" applyFill="1" applyBorder="1">
      <alignment vertical="center"/>
    </xf>
    <xf numFmtId="38" fontId="17" fillId="0" borderId="0" xfId="1" applyFont="1">
      <alignment vertical="center"/>
    </xf>
    <xf numFmtId="38" fontId="17" fillId="0" borderId="0" xfId="1" applyFont="1" applyFill="1">
      <alignment vertical="center"/>
    </xf>
    <xf numFmtId="38" fontId="15" fillId="8" borderId="0" xfId="1" applyFont="1" applyFill="1">
      <alignment vertical="center"/>
    </xf>
    <xf numFmtId="38" fontId="12" fillId="4" borderId="0" xfId="1" applyFont="1" applyFill="1">
      <alignment vertical="center"/>
    </xf>
    <xf numFmtId="38" fontId="12" fillId="7" borderId="0" xfId="1" applyFont="1" applyFill="1">
      <alignment vertical="center"/>
    </xf>
    <xf numFmtId="38" fontId="12" fillId="9" borderId="23" xfId="1" applyFont="1" applyFill="1" applyBorder="1">
      <alignment vertical="center"/>
    </xf>
    <xf numFmtId="38" fontId="12" fillId="0" borderId="26" xfId="1" applyFont="1" applyBorder="1">
      <alignment vertical="center"/>
    </xf>
    <xf numFmtId="38" fontId="18" fillId="0" borderId="1" xfId="1" applyFont="1" applyFill="1" applyBorder="1">
      <alignment vertical="center"/>
    </xf>
    <xf numFmtId="0" fontId="19" fillId="0" borderId="1" xfId="0" applyFont="1" applyBorder="1">
      <alignment vertical="center"/>
    </xf>
    <xf numFmtId="0" fontId="19" fillId="0" borderId="0" xfId="0" applyFont="1">
      <alignment vertical="center"/>
    </xf>
    <xf numFmtId="38" fontId="19" fillId="0" borderId="1" xfId="1" applyFont="1" applyBorder="1" applyAlignment="1">
      <alignment horizontal="center" vertical="center"/>
    </xf>
    <xf numFmtId="38" fontId="20" fillId="0" borderId="1" xfId="1" applyFont="1" applyBorder="1">
      <alignment vertical="center"/>
    </xf>
    <xf numFmtId="38" fontId="19" fillId="0" borderId="0" xfId="0" applyNumberFormat="1" applyFont="1">
      <alignment vertical="center"/>
    </xf>
    <xf numFmtId="38" fontId="21" fillId="8" borderId="1" xfId="1" applyFont="1" applyFill="1" applyBorder="1">
      <alignment vertical="center"/>
    </xf>
    <xf numFmtId="38" fontId="20" fillId="0" borderId="0" xfId="1" applyFont="1">
      <alignment vertical="center"/>
    </xf>
    <xf numFmtId="38" fontId="20" fillId="0" borderId="0" xfId="1" applyFont="1" applyFill="1">
      <alignment vertical="center"/>
    </xf>
    <xf numFmtId="38" fontId="21" fillId="8" borderId="0" xfId="1" applyFont="1" applyFill="1">
      <alignment vertical="center"/>
    </xf>
    <xf numFmtId="38" fontId="19" fillId="0" borderId="0" xfId="1" applyFont="1">
      <alignment vertical="center"/>
    </xf>
    <xf numFmtId="38" fontId="20" fillId="4" borderId="0" xfId="1" applyFont="1" applyFill="1">
      <alignment vertical="center"/>
    </xf>
    <xf numFmtId="38" fontId="0" fillId="0" borderId="0" xfId="1" applyFont="1">
      <alignment vertical="center"/>
    </xf>
    <xf numFmtId="0" fontId="0" fillId="7" borderId="34" xfId="0" applyFill="1" applyBorder="1">
      <alignment vertical="center"/>
    </xf>
    <xf numFmtId="30" fontId="0" fillId="7" borderId="35" xfId="0" applyNumberFormat="1" applyFill="1" applyBorder="1">
      <alignment vertical="center"/>
    </xf>
    <xf numFmtId="38" fontId="0" fillId="7" borderId="36" xfId="1" applyFont="1" applyFill="1" applyBorder="1">
      <alignment vertical="center"/>
    </xf>
    <xf numFmtId="0" fontId="22" fillId="7" borderId="34" xfId="0" applyFont="1" applyFill="1" applyBorder="1">
      <alignment vertical="center"/>
    </xf>
    <xf numFmtId="30" fontId="22" fillId="7" borderId="35" xfId="0" applyNumberFormat="1" applyFont="1" applyFill="1" applyBorder="1">
      <alignment vertical="center"/>
    </xf>
    <xf numFmtId="38" fontId="22" fillId="7" borderId="36" xfId="1" applyFont="1" applyFill="1" applyBorder="1">
      <alignment vertical="center"/>
    </xf>
    <xf numFmtId="0" fontId="0" fillId="10" borderId="34" xfId="0" applyFill="1" applyBorder="1">
      <alignment vertical="center"/>
    </xf>
    <xf numFmtId="30" fontId="0" fillId="10" borderId="35" xfId="0" applyNumberFormat="1" applyFill="1" applyBorder="1">
      <alignment vertical="center"/>
    </xf>
    <xf numFmtId="38" fontId="0" fillId="10" borderId="36" xfId="1" applyFont="1" applyFill="1" applyBorder="1">
      <alignment vertical="center"/>
    </xf>
    <xf numFmtId="0" fontId="0" fillId="0" borderId="34" xfId="0" applyBorder="1">
      <alignment vertical="center"/>
    </xf>
    <xf numFmtId="30" fontId="0" fillId="0" borderId="35" xfId="0" applyNumberFormat="1" applyBorder="1">
      <alignment vertical="center"/>
    </xf>
    <xf numFmtId="38" fontId="0" fillId="0" borderId="36" xfId="1" applyFont="1" applyFill="1" applyBorder="1">
      <alignment vertical="center"/>
    </xf>
    <xf numFmtId="38" fontId="0" fillId="0" borderId="36" xfId="1" applyFont="1" applyBorder="1">
      <alignment vertical="center"/>
    </xf>
    <xf numFmtId="0" fontId="23" fillId="0" borderId="0" xfId="0" applyFont="1">
      <alignment vertical="center"/>
    </xf>
    <xf numFmtId="38" fontId="23" fillId="0" borderId="0" xfId="1" applyFont="1" applyFill="1">
      <alignment vertical="center"/>
    </xf>
    <xf numFmtId="0" fontId="23" fillId="0" borderId="34" xfId="0" applyFont="1" applyBorder="1">
      <alignment vertical="center"/>
    </xf>
    <xf numFmtId="30" fontId="23" fillId="0" borderId="35" xfId="0" applyNumberFormat="1" applyFont="1" applyBorder="1">
      <alignment vertical="center"/>
    </xf>
    <xf numFmtId="38" fontId="23" fillId="0" borderId="36" xfId="1" applyFont="1" applyFill="1" applyBorder="1">
      <alignment vertical="center"/>
    </xf>
    <xf numFmtId="0" fontId="12" fillId="1" borderId="0" xfId="1" applyNumberFormat="1" applyFont="1" applyFill="1">
      <alignment vertical="center"/>
    </xf>
    <xf numFmtId="38" fontId="14" fillId="1" borderId="1" xfId="1" applyFont="1" applyFill="1" applyBorder="1" applyAlignment="1">
      <alignment horizontal="center" vertical="center"/>
    </xf>
    <xf numFmtId="38" fontId="14" fillId="1" borderId="20" xfId="1" applyFont="1" applyFill="1" applyBorder="1" applyAlignment="1">
      <alignment horizontal="center" vertical="center"/>
    </xf>
    <xf numFmtId="38" fontId="14" fillId="1" borderId="3" xfId="1" applyFont="1" applyFill="1" applyBorder="1" applyAlignment="1">
      <alignment horizontal="center" vertical="center"/>
    </xf>
    <xf numFmtId="38" fontId="12" fillId="1" borderId="0" xfId="1" applyFont="1" applyFill="1">
      <alignment vertical="center"/>
    </xf>
    <xf numFmtId="38" fontId="14" fillId="1" borderId="0" xfId="1" applyFont="1" applyFill="1">
      <alignment vertical="center"/>
    </xf>
    <xf numFmtId="38" fontId="14" fillId="1" borderId="19" xfId="1" applyFont="1" applyFill="1" applyBorder="1">
      <alignment vertical="center"/>
    </xf>
    <xf numFmtId="38" fontId="14" fillId="1" borderId="21" xfId="1" applyFont="1" applyFill="1" applyBorder="1">
      <alignment vertical="center"/>
    </xf>
    <xf numFmtId="38" fontId="14" fillId="1" borderId="22" xfId="1" applyFont="1" applyFill="1" applyBorder="1">
      <alignment vertical="center"/>
    </xf>
    <xf numFmtId="38" fontId="12" fillId="1" borderId="19" xfId="1" applyFont="1" applyFill="1" applyBorder="1">
      <alignment vertical="center"/>
    </xf>
    <xf numFmtId="38" fontId="12" fillId="1" borderId="0" xfId="1" applyFont="1" applyFill="1" applyBorder="1">
      <alignment vertical="center"/>
    </xf>
    <xf numFmtId="38" fontId="12" fillId="1" borderId="21" xfId="1" applyFont="1" applyFill="1" applyBorder="1">
      <alignment vertical="center"/>
    </xf>
    <xf numFmtId="38" fontId="12" fillId="1" borderId="22" xfId="1" applyFont="1" applyFill="1" applyBorder="1">
      <alignment vertical="center"/>
    </xf>
    <xf numFmtId="38" fontId="17" fillId="1" borderId="0" xfId="1" applyFont="1" applyFill="1">
      <alignment vertical="center"/>
    </xf>
    <xf numFmtId="38" fontId="17" fillId="1" borderId="19" xfId="1" applyFont="1" applyFill="1" applyBorder="1">
      <alignment vertical="center"/>
    </xf>
    <xf numFmtId="38" fontId="12" fillId="11" borderId="0" xfId="1" applyFont="1" applyFill="1">
      <alignment vertical="center"/>
    </xf>
    <xf numFmtId="38" fontId="12" fillId="12" borderId="0" xfId="1" applyFont="1" applyFill="1">
      <alignment vertical="center"/>
    </xf>
    <xf numFmtId="38" fontId="12" fillId="12" borderId="19" xfId="1" applyFont="1" applyFill="1" applyBorder="1">
      <alignment vertical="center"/>
    </xf>
    <xf numFmtId="38" fontId="12" fillId="13" borderId="24" xfId="1" applyFont="1" applyFill="1" applyBorder="1">
      <alignment vertical="center"/>
    </xf>
    <xf numFmtId="38" fontId="12" fillId="13" borderId="25" xfId="1" applyFont="1" applyFill="1" applyBorder="1">
      <alignment vertical="center"/>
    </xf>
    <xf numFmtId="38" fontId="12" fillId="1" borderId="27" xfId="1" applyFont="1" applyFill="1" applyBorder="1">
      <alignment vertical="center"/>
    </xf>
    <xf numFmtId="38" fontId="12" fillId="1" borderId="28" xfId="1" applyFont="1" applyFill="1" applyBorder="1">
      <alignment vertical="center"/>
    </xf>
    <xf numFmtId="38" fontId="12" fillId="14" borderId="0" xfId="1" applyFont="1" applyFill="1" applyBorder="1">
      <alignment vertical="center"/>
    </xf>
    <xf numFmtId="38" fontId="12" fillId="14" borderId="29" xfId="1" applyFont="1" applyFill="1" applyBorder="1">
      <alignment vertical="center"/>
    </xf>
    <xf numFmtId="38" fontId="12" fillId="1" borderId="31" xfId="1" applyFont="1" applyFill="1" applyBorder="1">
      <alignment vertical="center"/>
    </xf>
    <xf numFmtId="38" fontId="12" fillId="1" borderId="32" xfId="1" applyFont="1" applyFill="1" applyBorder="1">
      <alignment vertical="center"/>
    </xf>
    <xf numFmtId="38" fontId="12" fillId="1" borderId="33" xfId="1" applyFont="1" applyFill="1" applyBorder="1">
      <alignment vertical="center"/>
    </xf>
    <xf numFmtId="38" fontId="12" fillId="11" borderId="21" xfId="1" applyFont="1" applyFill="1" applyBorder="1">
      <alignment vertical="center"/>
    </xf>
    <xf numFmtId="38" fontId="15" fillId="11" borderId="0" xfId="1" applyFont="1" applyFill="1">
      <alignment vertical="center"/>
    </xf>
    <xf numFmtId="0" fontId="5" fillId="1" borderId="2" xfId="0" applyFont="1" applyFill="1" applyBorder="1">
      <alignment vertical="center"/>
    </xf>
    <xf numFmtId="0" fontId="5" fillId="1" borderId="3" xfId="0" applyFont="1" applyFill="1" applyBorder="1" applyAlignment="1">
      <alignment horizontal="left"/>
    </xf>
    <xf numFmtId="0" fontId="4" fillId="1" borderId="2" xfId="0" applyFont="1" applyFill="1" applyBorder="1">
      <alignment vertical="center"/>
    </xf>
    <xf numFmtId="0" fontId="4" fillId="1" borderId="3" xfId="0" applyFont="1" applyFill="1" applyBorder="1" applyAlignment="1">
      <alignment horizontal="left"/>
    </xf>
    <xf numFmtId="0" fontId="4" fillId="1" borderId="1" xfId="0" applyFont="1" applyFill="1" applyBorder="1" applyAlignment="1">
      <alignment horizontal="center" vertical="center"/>
    </xf>
    <xf numFmtId="0" fontId="4" fillId="11" borderId="1" xfId="0" applyFont="1" applyFill="1" applyBorder="1">
      <alignment vertical="center"/>
    </xf>
    <xf numFmtId="38" fontId="7" fillId="11" borderId="1" xfId="1" applyFont="1" applyFill="1" applyBorder="1">
      <alignment vertical="center"/>
    </xf>
    <xf numFmtId="38" fontId="4" fillId="11" borderId="1" xfId="1" applyFont="1" applyFill="1" applyBorder="1">
      <alignment vertical="center"/>
    </xf>
    <xf numFmtId="0" fontId="4" fillId="1" borderId="1" xfId="0" applyFont="1" applyFill="1" applyBorder="1">
      <alignment vertical="center"/>
    </xf>
    <xf numFmtId="38" fontId="4" fillId="1" borderId="1" xfId="1" applyFont="1" applyFill="1" applyBorder="1">
      <alignment vertical="center"/>
    </xf>
    <xf numFmtId="38" fontId="4" fillId="14" borderId="1" xfId="1" applyFont="1" applyFill="1" applyBorder="1">
      <alignment vertical="center"/>
    </xf>
    <xf numFmtId="0" fontId="4" fillId="1" borderId="6" xfId="0" applyFont="1" applyFill="1" applyBorder="1">
      <alignment vertical="center"/>
    </xf>
    <xf numFmtId="0" fontId="4" fillId="1" borderId="7" xfId="0" applyFont="1" applyFill="1" applyBorder="1">
      <alignment vertical="center"/>
    </xf>
    <xf numFmtId="0" fontId="4" fillId="1" borderId="10" xfId="0" applyFont="1" applyFill="1" applyBorder="1">
      <alignment vertical="center"/>
    </xf>
    <xf numFmtId="0" fontId="4" fillId="1" borderId="11" xfId="0" applyFont="1" applyFill="1" applyBorder="1">
      <alignment vertical="center"/>
    </xf>
    <xf numFmtId="0" fontId="4" fillId="1" borderId="8" xfId="0" applyFont="1" applyFill="1" applyBorder="1">
      <alignment vertical="center"/>
    </xf>
    <xf numFmtId="0" fontId="4" fillId="1" borderId="9" xfId="0" applyFont="1" applyFill="1" applyBorder="1">
      <alignment vertical="center"/>
    </xf>
    <xf numFmtId="0" fontId="4" fillId="15" borderId="8" xfId="0" applyFont="1" applyFill="1" applyBorder="1">
      <alignment vertical="center"/>
    </xf>
    <xf numFmtId="38" fontId="12" fillId="9" borderId="25" xfId="1" applyFont="1" applyFill="1" applyBorder="1">
      <alignment vertical="center"/>
    </xf>
    <xf numFmtId="0" fontId="4" fillId="7" borderId="8" xfId="0" applyFont="1" applyFill="1" applyBorder="1">
      <alignment vertical="center"/>
    </xf>
    <xf numFmtId="38" fontId="14" fillId="0" borderId="0" xfId="1" applyFont="1" applyBorder="1" applyAlignment="1">
      <alignment horizontal="center" vertical="center"/>
    </xf>
    <xf numFmtId="177" fontId="14" fillId="0" borderId="0" xfId="1" applyNumberFormat="1" applyFont="1" applyBorder="1" applyAlignment="1">
      <alignment horizontal="center" vertical="center"/>
    </xf>
    <xf numFmtId="38" fontId="15" fillId="0" borderId="21" xfId="1" applyFont="1" applyFill="1" applyBorder="1">
      <alignment vertical="center"/>
    </xf>
    <xf numFmtId="38" fontId="15" fillId="0" borderId="0" xfId="1" applyFont="1" applyFill="1" applyBorder="1">
      <alignment vertical="center"/>
    </xf>
    <xf numFmtId="3" fontId="24" fillId="0" borderId="0" xfId="0" applyNumberFormat="1" applyFont="1" applyFill="1">
      <alignment vertical="center"/>
    </xf>
    <xf numFmtId="38" fontId="15" fillId="7" borderId="0" xfId="1" applyFont="1" applyFill="1">
      <alignment vertical="center"/>
    </xf>
    <xf numFmtId="38" fontId="15" fillId="0" borderId="0" xfId="1" applyFont="1">
      <alignment vertical="center"/>
    </xf>
    <xf numFmtId="38" fontId="15" fillId="0" borderId="27" xfId="1" applyFont="1" applyFill="1" applyBorder="1">
      <alignment vertical="center"/>
    </xf>
    <xf numFmtId="38" fontId="15" fillId="0" borderId="28" xfId="1" applyFont="1" applyFill="1" applyBorder="1">
      <alignment vertical="center"/>
    </xf>
    <xf numFmtId="38" fontId="15" fillId="0" borderId="33" xfId="1" applyFont="1" applyFill="1" applyBorder="1">
      <alignment vertical="center"/>
    </xf>
    <xf numFmtId="38" fontId="15" fillId="6" borderId="29" xfId="1" applyFont="1" applyFill="1" applyBorder="1">
      <alignment vertical="center"/>
    </xf>
    <xf numFmtId="38" fontId="14" fillId="1" borderId="2" xfId="1" applyFont="1" applyFill="1" applyBorder="1" applyAlignment="1">
      <alignment horizontal="center" vertical="center"/>
    </xf>
    <xf numFmtId="38" fontId="12" fillId="1" borderId="37" xfId="1" applyFont="1" applyFill="1" applyBorder="1">
      <alignment vertical="center"/>
    </xf>
    <xf numFmtId="38" fontId="14" fillId="0" borderId="3" xfId="1" applyFont="1" applyBorder="1" applyAlignment="1">
      <alignment horizontal="center" vertical="center"/>
    </xf>
    <xf numFmtId="0" fontId="4" fillId="7" borderId="6" xfId="0" applyFont="1" applyFill="1" applyBorder="1">
      <alignment vertical="center"/>
    </xf>
    <xf numFmtId="0" fontId="12" fillId="1" borderId="25" xfId="1" applyNumberFormat="1" applyFont="1" applyFill="1" applyBorder="1" applyAlignment="1">
      <alignment horizontal="center" vertical="center"/>
    </xf>
    <xf numFmtId="38" fontId="14" fillId="1" borderId="38" xfId="1" applyFont="1" applyFill="1" applyBorder="1" applyAlignment="1">
      <alignment horizontal="center" vertical="center"/>
    </xf>
    <xf numFmtId="38" fontId="15" fillId="1" borderId="27" xfId="1" applyFont="1" applyFill="1" applyBorder="1">
      <alignment vertical="center"/>
    </xf>
    <xf numFmtId="38" fontId="14" fillId="0" borderId="27" xfId="1" applyFont="1" applyFill="1" applyBorder="1">
      <alignment vertical="center"/>
    </xf>
    <xf numFmtId="38" fontId="12" fillId="0" borderId="27" xfId="1" applyFont="1" applyBorder="1">
      <alignment vertical="center"/>
    </xf>
    <xf numFmtId="38" fontId="12" fillId="0" borderId="27" xfId="1" applyFont="1" applyFill="1" applyBorder="1">
      <alignment vertical="center"/>
    </xf>
    <xf numFmtId="0" fontId="12" fillId="1" borderId="23" xfId="1" applyNumberFormat="1" applyFont="1" applyFill="1" applyBorder="1">
      <alignment vertical="center"/>
    </xf>
    <xf numFmtId="0" fontId="12" fillId="1" borderId="24" xfId="1" applyNumberFormat="1" applyFont="1" applyFill="1" applyBorder="1">
      <alignment vertical="center"/>
    </xf>
    <xf numFmtId="0" fontId="12" fillId="1" borderId="39" xfId="1" applyNumberFormat="1" applyFont="1" applyFill="1" applyBorder="1">
      <alignment vertical="center"/>
    </xf>
    <xf numFmtId="0" fontId="12" fillId="1" borderId="25" xfId="1" applyNumberFormat="1" applyFont="1" applyFill="1" applyBorder="1">
      <alignment vertical="center"/>
    </xf>
    <xf numFmtId="38" fontId="14" fillId="1" borderId="40" xfId="1" applyFont="1" applyFill="1" applyBorder="1" applyAlignment="1">
      <alignment horizontal="center" vertical="center"/>
    </xf>
    <xf numFmtId="38" fontId="14" fillId="1" borderId="41" xfId="1" applyFont="1" applyFill="1" applyBorder="1" applyAlignment="1">
      <alignment horizontal="center" vertical="center"/>
    </xf>
    <xf numFmtId="38" fontId="14" fillId="1" borderId="26" xfId="1" applyFont="1" applyFill="1" applyBorder="1">
      <alignment vertical="center"/>
    </xf>
    <xf numFmtId="38" fontId="14" fillId="1" borderId="0" xfId="1" applyFont="1" applyFill="1" applyBorder="1">
      <alignment vertical="center"/>
    </xf>
    <xf numFmtId="38" fontId="15" fillId="1" borderId="0" xfId="1" applyFont="1" applyFill="1" applyBorder="1">
      <alignment vertical="center"/>
    </xf>
    <xf numFmtId="38" fontId="14" fillId="11" borderId="0" xfId="1" applyFont="1" applyFill="1" applyBorder="1">
      <alignment vertical="center"/>
    </xf>
    <xf numFmtId="38" fontId="14" fillId="0" borderId="0" xfId="1" applyFont="1" applyFill="1" applyBorder="1">
      <alignment vertical="center"/>
    </xf>
    <xf numFmtId="38" fontId="14" fillId="1" borderId="42" xfId="1" applyFont="1" applyFill="1" applyBorder="1">
      <alignment vertical="center"/>
    </xf>
    <xf numFmtId="38" fontId="14" fillId="0" borderId="28" xfId="1" applyFont="1" applyFill="1" applyBorder="1">
      <alignment vertical="center"/>
    </xf>
    <xf numFmtId="38" fontId="14" fillId="4" borderId="0" xfId="1" applyFont="1" applyFill="1" applyBorder="1">
      <alignment vertical="center"/>
    </xf>
    <xf numFmtId="38" fontId="14" fillId="4" borderId="27" xfId="1" applyFont="1" applyFill="1" applyBorder="1">
      <alignment vertical="center"/>
    </xf>
    <xf numFmtId="38" fontId="12" fillId="1" borderId="26" xfId="1" applyFont="1" applyFill="1" applyBorder="1">
      <alignment vertical="center"/>
    </xf>
    <xf numFmtId="38" fontId="12" fillId="1" borderId="42" xfId="1" applyFont="1" applyFill="1" applyBorder="1">
      <alignment vertical="center"/>
    </xf>
    <xf numFmtId="38" fontId="12" fillId="0" borderId="28" xfId="1" applyFont="1" applyFill="1" applyBorder="1">
      <alignment vertical="center"/>
    </xf>
    <xf numFmtId="38" fontId="12" fillId="4" borderId="0" xfId="1" applyFont="1" applyFill="1" applyBorder="1">
      <alignment vertical="center"/>
    </xf>
    <xf numFmtId="38" fontId="12" fillId="4" borderId="27" xfId="1" applyFont="1" applyFill="1" applyBorder="1">
      <alignment vertical="center"/>
    </xf>
    <xf numFmtId="38" fontId="17" fillId="1" borderId="26" xfId="1" applyFont="1" applyFill="1" applyBorder="1">
      <alignment vertical="center"/>
    </xf>
    <xf numFmtId="38" fontId="17" fillId="1" borderId="0" xfId="1" applyFont="1" applyFill="1" applyBorder="1">
      <alignment vertical="center"/>
    </xf>
    <xf numFmtId="38" fontId="17" fillId="1" borderId="27" xfId="1" applyFont="1" applyFill="1" applyBorder="1">
      <alignment vertical="center"/>
    </xf>
    <xf numFmtId="38" fontId="12" fillId="11" borderId="0" xfId="1" applyFont="1" applyFill="1" applyBorder="1">
      <alignment vertical="center"/>
    </xf>
    <xf numFmtId="38" fontId="12" fillId="12" borderId="26" xfId="1" applyFont="1" applyFill="1" applyBorder="1">
      <alignment vertical="center"/>
    </xf>
    <xf numFmtId="38" fontId="12" fillId="12" borderId="0" xfId="1" applyFont="1" applyFill="1" applyBorder="1">
      <alignment vertical="center"/>
    </xf>
    <xf numFmtId="38" fontId="12" fillId="0" borderId="26" xfId="1" applyFont="1" applyFill="1" applyBorder="1">
      <alignment vertical="center"/>
    </xf>
    <xf numFmtId="38" fontId="12" fillId="13" borderId="23" xfId="1" applyFont="1" applyFill="1" applyBorder="1">
      <alignment vertical="center"/>
    </xf>
    <xf numFmtId="38" fontId="12" fillId="1" borderId="30" xfId="1" applyFont="1" applyFill="1" applyBorder="1">
      <alignment vertical="center"/>
    </xf>
    <xf numFmtId="38" fontId="12" fillId="0" borderId="19" xfId="1" applyFont="1" applyFill="1" applyBorder="1">
      <alignment vertical="center"/>
    </xf>
    <xf numFmtId="0" fontId="12" fillId="0" borderId="0" xfId="1" applyNumberFormat="1" applyFont="1" applyFill="1" applyBorder="1" applyAlignment="1">
      <alignment horizontal="center" vertical="center"/>
    </xf>
    <xf numFmtId="38" fontId="14" fillId="0" borderId="43" xfId="1" applyFont="1" applyFill="1" applyBorder="1" applyAlignment="1">
      <alignment horizontal="center" vertical="center"/>
    </xf>
    <xf numFmtId="38" fontId="12" fillId="0" borderId="25" xfId="1" applyFont="1" applyFill="1" applyBorder="1">
      <alignment vertical="center"/>
    </xf>
    <xf numFmtId="38" fontId="12" fillId="0" borderId="33" xfId="1" applyFont="1" applyFill="1" applyBorder="1">
      <alignment vertical="center"/>
    </xf>
    <xf numFmtId="38" fontId="12" fillId="0" borderId="29" xfId="1" applyFont="1" applyFill="1" applyBorder="1">
      <alignment vertical="center"/>
    </xf>
    <xf numFmtId="38" fontId="25" fillId="9" borderId="25" xfId="1" applyFont="1" applyFill="1" applyBorder="1">
      <alignment vertical="center"/>
    </xf>
    <xf numFmtId="38" fontId="25" fillId="7" borderId="0" xfId="1" applyFont="1" applyFill="1">
      <alignment vertical="center"/>
    </xf>
    <xf numFmtId="38" fontId="25" fillId="0" borderId="0" xfId="1" applyFont="1" applyFill="1">
      <alignment vertical="center"/>
    </xf>
    <xf numFmtId="38" fontId="25" fillId="0" borderId="27" xfId="1" applyFont="1" applyFill="1" applyBorder="1">
      <alignment vertical="center"/>
    </xf>
    <xf numFmtId="38" fontId="25" fillId="0" borderId="0" xfId="1" applyFont="1" applyFill="1" applyBorder="1">
      <alignment vertical="center"/>
    </xf>
    <xf numFmtId="38" fontId="25" fillId="0" borderId="28" xfId="1" applyFont="1" applyFill="1" applyBorder="1">
      <alignment vertical="center"/>
    </xf>
    <xf numFmtId="0" fontId="12" fillId="0" borderId="0" xfId="1" applyNumberFormat="1" applyFont="1" applyFill="1">
      <alignment vertical="center"/>
    </xf>
    <xf numFmtId="38" fontId="16" fillId="0" borderId="0" xfId="1" applyFont="1" applyFill="1">
      <alignment vertical="center"/>
    </xf>
    <xf numFmtId="38" fontId="12" fillId="6" borderId="0" xfId="1" applyFont="1" applyFill="1" applyBorder="1">
      <alignment vertical="center"/>
    </xf>
    <xf numFmtId="177" fontId="12" fillId="0" borderId="0" xfId="1" applyNumberFormat="1" applyFont="1" applyFill="1">
      <alignment vertical="center"/>
    </xf>
    <xf numFmtId="38" fontId="12" fillId="12" borderId="27" xfId="1" applyFont="1" applyFill="1" applyBorder="1">
      <alignment vertical="center"/>
    </xf>
    <xf numFmtId="38" fontId="14" fillId="0" borderId="0" xfId="1" applyFont="1" applyBorder="1">
      <alignment vertical="center"/>
    </xf>
    <xf numFmtId="38" fontId="12" fillId="0" borderId="0" xfId="1" applyFont="1" applyBorder="1" applyAlignment="1"/>
    <xf numFmtId="3" fontId="12" fillId="0" borderId="21" xfId="0" applyNumberFormat="1" applyFont="1" applyBorder="1" applyAlignment="1"/>
    <xf numFmtId="3" fontId="12" fillId="0" borderId="0" xfId="0" applyNumberFormat="1" applyFont="1" applyBorder="1" applyAlignment="1"/>
    <xf numFmtId="38" fontId="12" fillId="13" borderId="0" xfId="1" applyFont="1" applyFill="1">
      <alignment vertical="center"/>
    </xf>
    <xf numFmtId="38" fontId="12" fillId="13" borderId="26" xfId="1" applyFont="1" applyFill="1" applyBorder="1">
      <alignment vertical="center"/>
    </xf>
    <xf numFmtId="38" fontId="12" fillId="13" borderId="0" xfId="1" applyFont="1" applyFill="1" applyBorder="1">
      <alignment vertical="center"/>
    </xf>
    <xf numFmtId="38" fontId="12" fillId="13" borderId="27" xfId="1" applyFont="1" applyFill="1" applyBorder="1">
      <alignment vertical="center"/>
    </xf>
    <xf numFmtId="38" fontId="12" fillId="9" borderId="0" xfId="1" applyFont="1" applyFill="1" applyBorder="1">
      <alignment vertical="center"/>
    </xf>
    <xf numFmtId="38" fontId="15" fillId="13" borderId="0" xfId="1" applyFont="1" applyFill="1">
      <alignment vertical="center"/>
    </xf>
    <xf numFmtId="38" fontId="25" fillId="9" borderId="0" xfId="1" applyFont="1" applyFill="1">
      <alignment vertical="center"/>
    </xf>
    <xf numFmtId="38" fontId="12" fillId="9" borderId="0" xfId="1" applyFont="1" applyFill="1">
      <alignment vertical="center"/>
    </xf>
    <xf numFmtId="38" fontId="12" fillId="0" borderId="31" xfId="1" applyFont="1" applyBorder="1">
      <alignment vertical="center"/>
    </xf>
    <xf numFmtId="0" fontId="5" fillId="4" borderId="2" xfId="0" applyFont="1" applyFill="1" applyBorder="1">
      <alignment vertical="center"/>
    </xf>
    <xf numFmtId="0" fontId="5" fillId="4" borderId="3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 vertical="center"/>
    </xf>
    <xf numFmtId="0" fontId="4" fillId="4" borderId="6" xfId="0" applyFont="1" applyFill="1" applyBorder="1">
      <alignment vertical="center"/>
    </xf>
    <xf numFmtId="0" fontId="4" fillId="4" borderId="7" xfId="0" applyFont="1" applyFill="1" applyBorder="1">
      <alignment vertical="center"/>
    </xf>
    <xf numFmtId="0" fontId="4" fillId="4" borderId="10" xfId="0" applyFont="1" applyFill="1" applyBorder="1">
      <alignment vertical="center"/>
    </xf>
    <xf numFmtId="0" fontId="4" fillId="4" borderId="11" xfId="0" applyFont="1" applyFill="1" applyBorder="1">
      <alignment vertical="center"/>
    </xf>
    <xf numFmtId="0" fontId="4" fillId="4" borderId="8" xfId="0" applyFont="1" applyFill="1" applyBorder="1">
      <alignment vertical="center"/>
    </xf>
    <xf numFmtId="0" fontId="4" fillId="4" borderId="9" xfId="0" applyFont="1" applyFill="1" applyBorder="1">
      <alignment vertical="center"/>
    </xf>
    <xf numFmtId="0" fontId="11" fillId="4" borderId="2" xfId="0" applyFont="1" applyFill="1" applyBorder="1">
      <alignment vertical="center"/>
    </xf>
    <xf numFmtId="0" fontId="11" fillId="4" borderId="3" xfId="0" applyFont="1" applyFill="1" applyBorder="1" applyAlignment="1">
      <alignment horizontal="left"/>
    </xf>
    <xf numFmtId="38" fontId="15" fillId="0" borderId="29" xfId="1" applyFont="1" applyFill="1" applyBorder="1">
      <alignment vertical="center"/>
    </xf>
    <xf numFmtId="38" fontId="12" fillId="16" borderId="0" xfId="1" applyFont="1" applyFill="1">
      <alignment vertical="center"/>
    </xf>
    <xf numFmtId="38" fontId="25" fillId="0" borderId="44" xfId="1" applyFont="1" applyFill="1" applyBorder="1">
      <alignment vertical="center"/>
    </xf>
    <xf numFmtId="38" fontId="12" fillId="0" borderId="31" xfId="1" applyFont="1" applyFill="1" applyBorder="1">
      <alignment vertical="center"/>
    </xf>
    <xf numFmtId="38" fontId="12" fillId="8" borderId="27" xfId="1" applyFont="1" applyFill="1" applyBorder="1">
      <alignment vertical="center"/>
    </xf>
    <xf numFmtId="38" fontId="15" fillId="8" borderId="29" xfId="1" applyFont="1" applyFill="1" applyBorder="1">
      <alignment vertical="center"/>
    </xf>
    <xf numFmtId="38" fontId="12" fillId="9" borderId="27" xfId="1" applyFont="1" applyFill="1" applyBorder="1">
      <alignment vertical="center"/>
    </xf>
    <xf numFmtId="38" fontId="25" fillId="9" borderId="27" xfId="1" applyFont="1" applyFill="1" applyBorder="1">
      <alignment vertical="center"/>
    </xf>
    <xf numFmtId="38" fontId="15" fillId="0" borderId="1" xfId="1" applyFont="1" applyFill="1" applyBorder="1" applyAlignment="1">
      <alignment horizontal="center" vertical="center"/>
    </xf>
    <xf numFmtId="38" fontId="15" fillId="0" borderId="1" xfId="1" applyFont="1" applyBorder="1" applyAlignment="1">
      <alignment horizontal="center" vertical="center"/>
    </xf>
    <xf numFmtId="38" fontId="15" fillId="4" borderId="0" xfId="1" applyFont="1" applyFill="1">
      <alignment vertical="center"/>
    </xf>
    <xf numFmtId="38" fontId="15" fillId="16" borderId="0" xfId="1" applyFont="1" applyFill="1">
      <alignment vertical="center"/>
    </xf>
    <xf numFmtId="38" fontId="12" fillId="16" borderId="31" xfId="1" applyFont="1" applyFill="1" applyBorder="1">
      <alignment vertical="center"/>
    </xf>
    <xf numFmtId="38" fontId="12" fillId="16" borderId="25" xfId="1" applyFont="1" applyFill="1" applyBorder="1">
      <alignment vertical="center"/>
    </xf>
    <xf numFmtId="0" fontId="4" fillId="0" borderId="7" xfId="0" applyFont="1" applyBorder="1" applyAlignment="1">
      <alignment vertical="center" textRotation="255"/>
    </xf>
    <xf numFmtId="0" fontId="4" fillId="0" borderId="11" xfId="0" applyFont="1" applyBorder="1" applyAlignment="1">
      <alignment vertical="center" textRotation="255"/>
    </xf>
    <xf numFmtId="0" fontId="4" fillId="0" borderId="9" xfId="0" applyFont="1" applyBorder="1" applyAlignment="1">
      <alignment vertical="center" textRotation="255"/>
    </xf>
    <xf numFmtId="0" fontId="4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7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vertical="center" textRotation="255"/>
    </xf>
    <xf numFmtId="0" fontId="4" fillId="0" borderId="12" xfId="0" applyFont="1" applyBorder="1" applyAlignment="1">
      <alignment vertical="center" textRotation="255"/>
    </xf>
    <xf numFmtId="0" fontId="4" fillId="0" borderId="4" xfId="0" applyFont="1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0" borderId="4" xfId="0" applyBorder="1" applyAlignment="1">
      <alignment vertical="center" textRotation="255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</cellXfs>
  <cellStyles count="88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桁区切り" xfId="1" builtinId="6"/>
    <cellStyle name="桁区切り 2" xfId="87" xr:uid="{BCB55267-1A3C-D148-86F3-C72EE9C8F528}"/>
    <cellStyle name="標準" xfId="0" builtinId="0"/>
    <cellStyle name="標準 2" xfId="86" xr:uid="{508DE33F-779F-FD40-B1A3-34EEB388861E}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83F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電気代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電ガ水グラフ!$B$1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電ガ水グラフ!$A$2:$A$13</c:f>
              <c:numCache>
                <c:formatCode>#,##0_);[Red]\(#,##0\)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電ガ水グラフ!$B$2:$B$13</c:f>
              <c:numCache>
                <c:formatCode>#,##0_);[Red]\(#,##0\)</c:formatCode>
                <c:ptCount val="12"/>
                <c:pt idx="0">
                  <c:v>3265</c:v>
                </c:pt>
                <c:pt idx="1">
                  <c:v>11295</c:v>
                </c:pt>
                <c:pt idx="2">
                  <c:v>8955</c:v>
                </c:pt>
                <c:pt idx="3">
                  <c:v>6532</c:v>
                </c:pt>
                <c:pt idx="4">
                  <c:v>3880</c:v>
                </c:pt>
                <c:pt idx="5">
                  <c:v>4137</c:v>
                </c:pt>
                <c:pt idx="6">
                  <c:v>7436</c:v>
                </c:pt>
                <c:pt idx="7">
                  <c:v>6732</c:v>
                </c:pt>
                <c:pt idx="8">
                  <c:v>6740</c:v>
                </c:pt>
                <c:pt idx="9">
                  <c:v>6574</c:v>
                </c:pt>
                <c:pt idx="10">
                  <c:v>8505</c:v>
                </c:pt>
                <c:pt idx="11">
                  <c:v>13789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62-FF41-8F42-E2B86455741E}"/>
            </c:ext>
          </c:extLst>
        </c:ser>
        <c:ser>
          <c:idx val="2"/>
          <c:order val="1"/>
          <c:tx>
            <c:strRef>
              <c:f>電ガ水グラフ!$C$1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電ガ水グラフ!$A$2:$A$13</c:f>
              <c:numCache>
                <c:formatCode>#,##0_);[Red]\(#,##0\)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電ガ水グラフ!$C$2:$C$13</c:f>
              <c:numCache>
                <c:formatCode>#,##0_);[Red]\(#,##0\)</c:formatCode>
                <c:ptCount val="12"/>
                <c:pt idx="0">
                  <c:v>14484</c:v>
                </c:pt>
                <c:pt idx="1">
                  <c:v>13309</c:v>
                </c:pt>
                <c:pt idx="2">
                  <c:v>12497</c:v>
                </c:pt>
                <c:pt idx="3">
                  <c:v>8259</c:v>
                </c:pt>
                <c:pt idx="4">
                  <c:v>5868</c:v>
                </c:pt>
                <c:pt idx="5">
                  <c:v>7197</c:v>
                </c:pt>
                <c:pt idx="6">
                  <c:v>10978</c:v>
                </c:pt>
                <c:pt idx="7">
                  <c:v>11782</c:v>
                </c:pt>
                <c:pt idx="8">
                  <c:v>7680</c:v>
                </c:pt>
                <c:pt idx="9">
                  <c:v>8313</c:v>
                </c:pt>
                <c:pt idx="10">
                  <c:v>8729</c:v>
                </c:pt>
                <c:pt idx="11">
                  <c:v>15336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62-FF41-8F42-E2B86455741E}"/>
            </c:ext>
          </c:extLst>
        </c:ser>
        <c:ser>
          <c:idx val="3"/>
          <c:order val="2"/>
          <c:tx>
            <c:strRef>
              <c:f>電ガ水グラフ!$D$1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電ガ水グラフ!$A$2:$A$13</c:f>
              <c:numCache>
                <c:formatCode>#,##0_);[Red]\(#,##0\)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電ガ水グラフ!$D$2:$D$13</c:f>
              <c:numCache>
                <c:formatCode>#,##0_);[Red]\(#,##0\)</c:formatCode>
                <c:ptCount val="12"/>
                <c:pt idx="0">
                  <c:v>17477</c:v>
                </c:pt>
                <c:pt idx="1">
                  <c:v>21251</c:v>
                </c:pt>
                <c:pt idx="2">
                  <c:v>12011</c:v>
                </c:pt>
                <c:pt idx="3">
                  <c:v>11424</c:v>
                </c:pt>
                <c:pt idx="4">
                  <c:v>7069</c:v>
                </c:pt>
                <c:pt idx="5">
                  <c:v>8143</c:v>
                </c:pt>
                <c:pt idx="6">
                  <c:v>8786</c:v>
                </c:pt>
                <c:pt idx="7">
                  <c:v>12662</c:v>
                </c:pt>
                <c:pt idx="8">
                  <c:v>9478</c:v>
                </c:pt>
                <c:pt idx="9">
                  <c:v>7634</c:v>
                </c:pt>
                <c:pt idx="10">
                  <c:v>9357</c:v>
                </c:pt>
                <c:pt idx="11">
                  <c:v>13838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62-FF41-8F42-E2B86455741E}"/>
            </c:ext>
          </c:extLst>
        </c:ser>
        <c:ser>
          <c:idx val="4"/>
          <c:order val="3"/>
          <c:tx>
            <c:strRef>
              <c:f>電ガ水グラフ!$E$1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電ガ水グラフ!$A$2:$A$13</c:f>
              <c:numCache>
                <c:formatCode>#,##0_);[Red]\(#,##0\)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電ガ水グラフ!$E$2:$E$13</c:f>
              <c:numCache>
                <c:formatCode>#,##0_);[Red]\(#,##0\)</c:formatCode>
                <c:ptCount val="12"/>
                <c:pt idx="0">
                  <c:v>14719</c:v>
                </c:pt>
                <c:pt idx="1">
                  <c:v>17798</c:v>
                </c:pt>
                <c:pt idx="2">
                  <c:v>12507</c:v>
                </c:pt>
                <c:pt idx="3">
                  <c:v>12537</c:v>
                </c:pt>
                <c:pt idx="4">
                  <c:v>6579</c:v>
                </c:pt>
                <c:pt idx="5">
                  <c:v>7583</c:v>
                </c:pt>
                <c:pt idx="6">
                  <c:v>9415</c:v>
                </c:pt>
                <c:pt idx="7">
                  <c:v>9020</c:v>
                </c:pt>
                <c:pt idx="8">
                  <c:v>11835</c:v>
                </c:pt>
                <c:pt idx="9">
                  <c:v>7025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62-FF41-8F42-E2B864557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4139231"/>
        <c:axId val="780509167"/>
      </c:lineChart>
      <c:catAx>
        <c:axId val="784139231"/>
        <c:scaling>
          <c:orientation val="minMax"/>
        </c:scaling>
        <c:delete val="0"/>
        <c:axPos val="b"/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0509167"/>
        <c:crosses val="autoZero"/>
        <c:auto val="1"/>
        <c:lblAlgn val="ctr"/>
        <c:lblOffset val="100"/>
        <c:noMultiLvlLbl val="0"/>
      </c:catAx>
      <c:valAx>
        <c:axId val="78050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4139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298450</xdr:colOff>
      <xdr:row>0</xdr:row>
      <xdr:rowOff>88900</xdr:rowOff>
    </xdr:from>
    <xdr:to>
      <xdr:col>12</xdr:col>
      <xdr:colOff>355600</xdr:colOff>
      <xdr:row>14</xdr:row>
      <xdr:rowOff>12700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805432F-D9ED-7E4F-8347-C9CAE01FCF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91"/>
  <sheetViews>
    <sheetView topLeftCell="A128" zoomScale="110" zoomScaleNormal="110" workbookViewId="0">
      <selection activeCell="U159" sqref="U159"/>
    </sheetView>
  </sheetViews>
  <sheetFormatPr baseColWidth="10" defaultColWidth="9" defaultRowHeight="13"/>
  <cols>
    <col min="1" max="1" width="2.6640625" style="4" customWidth="1"/>
    <col min="2" max="2" width="9" style="4"/>
    <col min="3" max="16" width="8" style="4" customWidth="1"/>
    <col min="17" max="17" width="9" style="4"/>
    <col min="18" max="18" width="3.1640625" style="4" customWidth="1"/>
    <col min="19" max="19" width="2.6640625" style="4" customWidth="1"/>
    <col min="20" max="20" width="9" style="4"/>
    <col min="21" max="27" width="10" style="4" customWidth="1"/>
    <col min="28" max="16384" width="9" style="4"/>
  </cols>
  <sheetData>
    <row r="1" spans="1:27">
      <c r="A1" s="4" t="s">
        <v>67</v>
      </c>
      <c r="C1" s="4" t="s">
        <v>51</v>
      </c>
      <c r="D1" s="4" t="s">
        <v>35</v>
      </c>
      <c r="S1" s="21" t="str">
        <f>A1</f>
        <v>2021年</v>
      </c>
      <c r="U1" s="4" t="str">
        <f>C1</f>
        <v>1月</v>
      </c>
    </row>
    <row r="2" spans="1:27">
      <c r="A2" s="283"/>
      <c r="B2" s="284"/>
      <c r="C2" s="154"/>
      <c r="D2" s="155" t="s">
        <v>33</v>
      </c>
      <c r="E2" s="156"/>
      <c r="F2" s="157" t="s">
        <v>34</v>
      </c>
      <c r="G2" s="156"/>
      <c r="H2" s="157" t="s">
        <v>37</v>
      </c>
      <c r="I2" s="156"/>
      <c r="J2" s="157" t="s">
        <v>38</v>
      </c>
      <c r="K2" s="156"/>
      <c r="L2" s="157" t="s">
        <v>39</v>
      </c>
      <c r="M2" s="2">
        <v>1</v>
      </c>
      <c r="N2" s="22" t="s">
        <v>40</v>
      </c>
      <c r="O2" s="2">
        <v>2</v>
      </c>
      <c r="P2" s="22" t="s">
        <v>41</v>
      </c>
      <c r="Q2" s="290" t="s">
        <v>42</v>
      </c>
      <c r="S2" s="283"/>
      <c r="T2" s="284"/>
      <c r="U2" s="290" t="s">
        <v>35</v>
      </c>
      <c r="V2" s="290" t="s">
        <v>43</v>
      </c>
      <c r="W2" s="290" t="s">
        <v>44</v>
      </c>
      <c r="X2" s="290" t="s">
        <v>45</v>
      </c>
      <c r="Y2" s="290" t="s">
        <v>46</v>
      </c>
      <c r="Z2" s="290" t="s">
        <v>47</v>
      </c>
      <c r="AA2" s="290" t="s">
        <v>48</v>
      </c>
    </row>
    <row r="3" spans="1:27">
      <c r="A3" s="285"/>
      <c r="B3" s="286"/>
      <c r="C3" s="158" t="s">
        <v>31</v>
      </c>
      <c r="D3" s="158" t="s">
        <v>32</v>
      </c>
      <c r="E3" s="158" t="s">
        <v>31</v>
      </c>
      <c r="F3" s="158" t="s">
        <v>32</v>
      </c>
      <c r="G3" s="158" t="s">
        <v>31</v>
      </c>
      <c r="H3" s="158" t="s">
        <v>32</v>
      </c>
      <c r="I3" s="158" t="s">
        <v>31</v>
      </c>
      <c r="J3" s="158" t="s">
        <v>32</v>
      </c>
      <c r="K3" s="158" t="s">
        <v>31</v>
      </c>
      <c r="L3" s="158" t="s">
        <v>32</v>
      </c>
      <c r="M3" s="11" t="s">
        <v>31</v>
      </c>
      <c r="N3" s="11" t="s">
        <v>32</v>
      </c>
      <c r="O3" s="11" t="s">
        <v>31</v>
      </c>
      <c r="P3" s="11" t="s">
        <v>32</v>
      </c>
      <c r="Q3" s="291"/>
      <c r="S3" s="285"/>
      <c r="T3" s="286"/>
      <c r="U3" s="291"/>
      <c r="V3" s="291"/>
      <c r="W3" s="291"/>
      <c r="X3" s="291"/>
      <c r="Y3" s="291"/>
      <c r="Z3" s="291"/>
      <c r="AA3" s="291"/>
    </row>
    <row r="4" spans="1:27">
      <c r="A4" s="53" t="s">
        <v>13</v>
      </c>
      <c r="B4" s="54"/>
      <c r="C4" s="159"/>
      <c r="D4" s="160">
        <v>210881</v>
      </c>
      <c r="E4" s="159"/>
      <c r="F4" s="161">
        <f>D23</f>
        <v>210881</v>
      </c>
      <c r="G4" s="159"/>
      <c r="H4" s="161">
        <f>F23</f>
        <v>210881</v>
      </c>
      <c r="I4" s="159"/>
      <c r="J4" s="161">
        <f>H23</f>
        <v>210881</v>
      </c>
      <c r="K4" s="159"/>
      <c r="L4" s="161">
        <f>J23</f>
        <v>210881</v>
      </c>
      <c r="M4" s="50"/>
      <c r="N4" s="52">
        <f>L23</f>
        <v>210881</v>
      </c>
      <c r="O4" s="50"/>
      <c r="P4" s="52">
        <f>N23</f>
        <v>210881</v>
      </c>
      <c r="Q4" s="51">
        <f>D4</f>
        <v>210881</v>
      </c>
      <c r="S4" s="9" t="s">
        <v>13</v>
      </c>
      <c r="T4" s="54"/>
      <c r="U4" s="51">
        <f>Q4</f>
        <v>210881</v>
      </c>
      <c r="V4" s="52">
        <f>U23</f>
        <v>210881</v>
      </c>
      <c r="W4" s="52">
        <f>V23</f>
        <v>201782</v>
      </c>
      <c r="X4" s="52">
        <f>W23</f>
        <v>242225</v>
      </c>
      <c r="Y4" s="52">
        <f>X23</f>
        <v>231794</v>
      </c>
      <c r="Z4" s="52">
        <f>Y23</f>
        <v>224725</v>
      </c>
      <c r="AA4" s="51">
        <f>Q4</f>
        <v>210881</v>
      </c>
    </row>
    <row r="5" spans="1:27">
      <c r="A5" s="280" t="s">
        <v>36</v>
      </c>
      <c r="B5" s="5" t="s">
        <v>55</v>
      </c>
      <c r="C5" s="162"/>
      <c r="D5" s="163"/>
      <c r="E5" s="162"/>
      <c r="F5" s="163"/>
      <c r="G5" s="162"/>
      <c r="H5" s="163"/>
      <c r="I5" s="162"/>
      <c r="J5" s="163"/>
      <c r="K5" s="162"/>
      <c r="L5" s="163"/>
      <c r="M5" s="6"/>
      <c r="N5" s="24"/>
      <c r="O5" s="6"/>
      <c r="P5" s="24"/>
      <c r="Q5" s="24">
        <f>SUM(D5,F5,H5,J5,L5,N5,P5)</f>
        <v>0</v>
      </c>
      <c r="S5" s="292" t="s">
        <v>36</v>
      </c>
      <c r="T5" s="5" t="s">
        <v>55</v>
      </c>
      <c r="U5" s="24">
        <f>Q5</f>
        <v>0</v>
      </c>
      <c r="V5" s="24">
        <f>Q37</f>
        <v>0</v>
      </c>
      <c r="W5" s="24">
        <f>Q69</f>
        <v>110100</v>
      </c>
      <c r="X5" s="24">
        <f>Q101</f>
        <v>0</v>
      </c>
      <c r="Y5" s="24">
        <f>Q133</f>
        <v>0</v>
      </c>
      <c r="Z5" s="24">
        <f>Q165</f>
        <v>0</v>
      </c>
      <c r="AA5" s="24">
        <f>SUM(U5:Z5)</f>
        <v>110100</v>
      </c>
    </row>
    <row r="6" spans="1:27">
      <c r="A6" s="281"/>
      <c r="B6" s="6" t="s">
        <v>49</v>
      </c>
      <c r="C6" s="162"/>
      <c r="D6" s="163"/>
      <c r="E6" s="162"/>
      <c r="F6" s="163"/>
      <c r="G6" s="162"/>
      <c r="H6" s="163"/>
      <c r="I6" s="162"/>
      <c r="J6" s="163"/>
      <c r="K6" s="162"/>
      <c r="L6" s="163"/>
      <c r="M6" s="6"/>
      <c r="N6" s="24"/>
      <c r="O6" s="6"/>
      <c r="P6" s="24"/>
      <c r="Q6" s="24">
        <f>SUM(D6,F6,H6,J6,L6,N6,P6)</f>
        <v>0</v>
      </c>
      <c r="S6" s="293"/>
      <c r="T6" s="3" t="s">
        <v>49</v>
      </c>
      <c r="U6" s="24">
        <f>Q6</f>
        <v>0</v>
      </c>
      <c r="V6" s="24">
        <f>Q38</f>
        <v>0</v>
      </c>
      <c r="W6" s="24">
        <f>Q70</f>
        <v>0</v>
      </c>
      <c r="X6" s="24">
        <f>Q102</f>
        <v>0</v>
      </c>
      <c r="Y6" s="24">
        <f>Q134</f>
        <v>0</v>
      </c>
      <c r="Z6" s="24">
        <f>Q166</f>
        <v>0</v>
      </c>
      <c r="AA6" s="24">
        <f>SUM(U6:Z6)</f>
        <v>0</v>
      </c>
    </row>
    <row r="7" spans="1:27">
      <c r="A7" s="282"/>
      <c r="B7" s="7" t="s">
        <v>14</v>
      </c>
      <c r="C7" s="162"/>
      <c r="D7" s="163"/>
      <c r="E7" s="162"/>
      <c r="F7" s="163"/>
      <c r="G7" s="162"/>
      <c r="H7" s="163"/>
      <c r="I7" s="162"/>
      <c r="J7" s="163"/>
      <c r="K7" s="162"/>
      <c r="L7" s="163"/>
      <c r="M7" s="6"/>
      <c r="N7" s="24"/>
      <c r="O7" s="6"/>
      <c r="P7" s="24"/>
      <c r="Q7" s="24">
        <f>SUM(D7,F7,H7,J7,L7,N7,P7)</f>
        <v>0</v>
      </c>
      <c r="S7" s="294"/>
      <c r="T7" s="14" t="s">
        <v>14</v>
      </c>
      <c r="U7" s="24">
        <f>Q7</f>
        <v>0</v>
      </c>
      <c r="V7" s="24">
        <f>Q39</f>
        <v>0</v>
      </c>
      <c r="W7" s="24">
        <f>Q71</f>
        <v>0</v>
      </c>
      <c r="X7" s="24">
        <f>Q103</f>
        <v>0</v>
      </c>
      <c r="Y7" s="24">
        <f>Q135</f>
        <v>0</v>
      </c>
      <c r="Z7" s="24">
        <f>Q167</f>
        <v>0</v>
      </c>
      <c r="AA7" s="24">
        <f>SUM(U7:Z7)</f>
        <v>0</v>
      </c>
    </row>
    <row r="8" spans="1:27">
      <c r="A8" s="53" t="s">
        <v>15</v>
      </c>
      <c r="B8" s="54"/>
      <c r="C8" s="159"/>
      <c r="D8" s="161">
        <f>SUM(D5:D7)</f>
        <v>0</v>
      </c>
      <c r="E8" s="159"/>
      <c r="F8" s="161">
        <f>SUM(F5:F7)</f>
        <v>0</v>
      </c>
      <c r="G8" s="159"/>
      <c r="H8" s="161">
        <f>SUM(H5:H7)</f>
        <v>0</v>
      </c>
      <c r="I8" s="159"/>
      <c r="J8" s="161">
        <f>SUM(J5:J7)</f>
        <v>0</v>
      </c>
      <c r="K8" s="159"/>
      <c r="L8" s="161">
        <f>SUM(L5:L7)</f>
        <v>0</v>
      </c>
      <c r="M8" s="50"/>
      <c r="N8" s="52">
        <f>SUM(N5:N7)</f>
        <v>0</v>
      </c>
      <c r="O8" s="50"/>
      <c r="P8" s="52">
        <f>SUM(P5:P7)</f>
        <v>0</v>
      </c>
      <c r="Q8" s="52">
        <f>SUM(Q5:Q7)</f>
        <v>0</v>
      </c>
      <c r="S8" s="50" t="s">
        <v>15</v>
      </c>
      <c r="T8" s="54"/>
      <c r="U8" s="52">
        <f>SUM(U5:U7)</f>
        <v>0</v>
      </c>
      <c r="V8" s="52">
        <f t="shared" ref="V8:AA8" si="0">SUM(V5:V7)</f>
        <v>0</v>
      </c>
      <c r="W8" s="52">
        <f t="shared" si="0"/>
        <v>110100</v>
      </c>
      <c r="X8" s="52">
        <f t="shared" si="0"/>
        <v>0</v>
      </c>
      <c r="Y8" s="52">
        <f t="shared" si="0"/>
        <v>0</v>
      </c>
      <c r="Z8" s="52">
        <f t="shared" si="0"/>
        <v>0</v>
      </c>
      <c r="AA8" s="52">
        <f t="shared" si="0"/>
        <v>110100</v>
      </c>
    </row>
    <row r="9" spans="1:27" ht="14" customHeight="1">
      <c r="A9" s="287" t="s">
        <v>28</v>
      </c>
      <c r="B9" s="1" t="s">
        <v>16</v>
      </c>
      <c r="C9" s="162"/>
      <c r="D9" s="163"/>
      <c r="E9" s="162"/>
      <c r="F9" s="163"/>
      <c r="G9" s="162"/>
      <c r="H9" s="163"/>
      <c r="I9" s="162"/>
      <c r="J9" s="163"/>
      <c r="K9" s="162"/>
      <c r="L9" s="163"/>
      <c r="M9" s="6"/>
      <c r="N9" s="24"/>
      <c r="O9" s="6"/>
      <c r="P9" s="24"/>
      <c r="Q9" s="24">
        <f>SUM(D9,F9,H9,J9,L9,N9,P9)</f>
        <v>0</v>
      </c>
      <c r="S9" s="292" t="s">
        <v>28</v>
      </c>
      <c r="T9" s="20" t="s">
        <v>16</v>
      </c>
      <c r="U9" s="24">
        <f>Q9</f>
        <v>0</v>
      </c>
      <c r="V9" s="24">
        <f>Q41</f>
        <v>0</v>
      </c>
      <c r="W9" s="24">
        <f>Q73</f>
        <v>0</v>
      </c>
      <c r="X9" s="24">
        <f>Q105</f>
        <v>0</v>
      </c>
      <c r="Y9" s="24">
        <f>Q137</f>
        <v>0</v>
      </c>
      <c r="Z9" s="24">
        <f>Q169</f>
        <v>0</v>
      </c>
      <c r="AA9" s="24">
        <f>SUM(U9:Z9)</f>
        <v>0</v>
      </c>
    </row>
    <row r="10" spans="1:27" ht="14">
      <c r="A10" s="288"/>
      <c r="B10" s="1" t="s">
        <v>17</v>
      </c>
      <c r="C10" s="162"/>
      <c r="D10" s="163"/>
      <c r="E10" s="162"/>
      <c r="F10" s="163"/>
      <c r="G10" s="162"/>
      <c r="H10" s="163"/>
      <c r="I10" s="162"/>
      <c r="J10" s="163"/>
      <c r="K10" s="162"/>
      <c r="L10" s="163"/>
      <c r="M10" s="6"/>
      <c r="N10" s="24"/>
      <c r="O10" s="6"/>
      <c r="P10" s="24"/>
      <c r="Q10" s="24">
        <f>SUM(D10,F10,H10,J10,L10,N10,P10)</f>
        <v>0</v>
      </c>
      <c r="S10" s="295"/>
      <c r="T10" s="20" t="s">
        <v>17</v>
      </c>
      <c r="U10" s="24">
        <f>Q10</f>
        <v>0</v>
      </c>
      <c r="V10" s="24">
        <f>Q42</f>
        <v>117</v>
      </c>
      <c r="W10" s="24">
        <f>Q74</f>
        <v>838</v>
      </c>
      <c r="X10" s="24">
        <f>Q106</f>
        <v>0</v>
      </c>
      <c r="Y10" s="24">
        <f>Q138</f>
        <v>0</v>
      </c>
      <c r="Z10" s="24">
        <f>Q170</f>
        <v>0</v>
      </c>
      <c r="AA10" s="24">
        <f>SUM(U10:Z10)</f>
        <v>955</v>
      </c>
    </row>
    <row r="11" spans="1:27" ht="14">
      <c r="A11" s="288"/>
      <c r="B11" s="1" t="s">
        <v>26</v>
      </c>
      <c r="C11" s="162"/>
      <c r="D11" s="163"/>
      <c r="E11" s="162"/>
      <c r="F11" s="163"/>
      <c r="G11" s="162"/>
      <c r="H11" s="163"/>
      <c r="I11" s="162"/>
      <c r="J11" s="163"/>
      <c r="K11" s="162"/>
      <c r="L11" s="163"/>
      <c r="M11" s="6"/>
      <c r="N11" s="24"/>
      <c r="O11" s="6"/>
      <c r="P11" s="24"/>
      <c r="Q11" s="24">
        <f>SUM(D11,F11,H11,J11,L11,N11,P11)</f>
        <v>0</v>
      </c>
      <c r="S11" s="295"/>
      <c r="T11" s="20" t="s">
        <v>26</v>
      </c>
      <c r="U11" s="24">
        <f>Q11</f>
        <v>0</v>
      </c>
      <c r="V11" s="24">
        <f>Q43</f>
        <v>7132</v>
      </c>
      <c r="W11" s="24">
        <f>Q75</f>
        <v>7781</v>
      </c>
      <c r="X11" s="24">
        <f>Q107</f>
        <v>5551</v>
      </c>
      <c r="Y11" s="24">
        <f>Q139</f>
        <v>7069</v>
      </c>
      <c r="Z11" s="24">
        <f>Q171</f>
        <v>1489</v>
      </c>
      <c r="AA11" s="24">
        <f>SUM(U11:Z11)</f>
        <v>29022</v>
      </c>
    </row>
    <row r="12" spans="1:27" ht="14">
      <c r="A12" s="288"/>
      <c r="B12" s="55" t="s">
        <v>18</v>
      </c>
      <c r="C12" s="161"/>
      <c r="D12" s="161">
        <f>SUM(D9:D11)</f>
        <v>0</v>
      </c>
      <c r="E12" s="161"/>
      <c r="F12" s="161">
        <f>SUM(F9:F11)</f>
        <v>0</v>
      </c>
      <c r="G12" s="159"/>
      <c r="H12" s="161">
        <f>SUM(H9:H11)</f>
        <v>0</v>
      </c>
      <c r="I12" s="159"/>
      <c r="J12" s="161">
        <f>SUM(J9:J11)</f>
        <v>0</v>
      </c>
      <c r="K12" s="159"/>
      <c r="L12" s="161">
        <f>SUM(L9:L11)</f>
        <v>0</v>
      </c>
      <c r="M12" s="50"/>
      <c r="N12" s="52">
        <f>SUM(N9:N11)</f>
        <v>0</v>
      </c>
      <c r="O12" s="50"/>
      <c r="P12" s="52">
        <f>SUM(P9:P11)</f>
        <v>0</v>
      </c>
      <c r="Q12" s="52">
        <f>SUM(Q9:Q11)</f>
        <v>0</v>
      </c>
      <c r="S12" s="295"/>
      <c r="T12" s="59" t="s">
        <v>18</v>
      </c>
      <c r="U12" s="52">
        <f>SUM(U9:U11)</f>
        <v>0</v>
      </c>
      <c r="V12" s="52">
        <f t="shared" ref="V12:AA12" si="1">SUM(V9:V11)</f>
        <v>7249</v>
      </c>
      <c r="W12" s="52">
        <f t="shared" si="1"/>
        <v>8619</v>
      </c>
      <c r="X12" s="52">
        <f t="shared" si="1"/>
        <v>5551</v>
      </c>
      <c r="Y12" s="52">
        <f t="shared" si="1"/>
        <v>7069</v>
      </c>
      <c r="Z12" s="52">
        <f t="shared" si="1"/>
        <v>1489</v>
      </c>
      <c r="AA12" s="52">
        <f t="shared" si="1"/>
        <v>29977</v>
      </c>
    </row>
    <row r="13" spans="1:27" ht="14">
      <c r="A13" s="288"/>
      <c r="B13" s="1" t="s">
        <v>27</v>
      </c>
      <c r="C13" s="162"/>
      <c r="D13" s="163"/>
      <c r="E13" s="162"/>
      <c r="F13" s="163"/>
      <c r="G13" s="162"/>
      <c r="H13" s="163"/>
      <c r="I13" s="162"/>
      <c r="J13" s="163"/>
      <c r="K13" s="162"/>
      <c r="L13" s="163"/>
      <c r="M13" s="6"/>
      <c r="N13" s="24"/>
      <c r="O13" s="6"/>
      <c r="P13" s="24"/>
      <c r="Q13" s="24">
        <f t="shared" ref="Q13:Q20" si="2">SUM(D13,F13,H13,J13,L13,N13,P13)</f>
        <v>0</v>
      </c>
      <c r="S13" s="295"/>
      <c r="T13" s="20" t="s">
        <v>27</v>
      </c>
      <c r="U13" s="24">
        <f t="shared" ref="U13:U20" si="3">Q13</f>
        <v>0</v>
      </c>
      <c r="V13" s="24">
        <f t="shared" ref="V13:V20" si="4">Q45</f>
        <v>0</v>
      </c>
      <c r="W13" s="24">
        <f t="shared" ref="W13:W20" si="5">Q77</f>
        <v>30000</v>
      </c>
      <c r="X13" s="24">
        <f t="shared" ref="X13:X20" si="6">Q109</f>
        <v>0</v>
      </c>
      <c r="Y13" s="24">
        <f t="shared" ref="Y13:Y20" si="7">Q141</f>
        <v>0</v>
      </c>
      <c r="Z13" s="24">
        <f t="shared" ref="Z13:Z20" si="8">Q173</f>
        <v>0</v>
      </c>
      <c r="AA13" s="24">
        <f t="shared" ref="AA13:AA20" si="9">SUM(U13:Z13)</f>
        <v>30000</v>
      </c>
    </row>
    <row r="14" spans="1:27" ht="14">
      <c r="A14" s="288"/>
      <c r="B14" s="1" t="s">
        <v>29</v>
      </c>
      <c r="C14" s="162"/>
      <c r="D14" s="163"/>
      <c r="E14" s="162"/>
      <c r="F14" s="163"/>
      <c r="G14" s="162"/>
      <c r="H14" s="163"/>
      <c r="I14" s="162"/>
      <c r="J14" s="163"/>
      <c r="K14" s="162"/>
      <c r="L14" s="163"/>
      <c r="M14" s="6"/>
      <c r="N14" s="24"/>
      <c r="O14" s="6"/>
      <c r="P14" s="24"/>
      <c r="Q14" s="24">
        <f t="shared" si="2"/>
        <v>0</v>
      </c>
      <c r="S14" s="295"/>
      <c r="T14" s="20" t="s">
        <v>29</v>
      </c>
      <c r="U14" s="24">
        <f t="shared" si="3"/>
        <v>0</v>
      </c>
      <c r="V14" s="24">
        <f t="shared" si="4"/>
        <v>0</v>
      </c>
      <c r="W14" s="24">
        <f t="shared" si="5"/>
        <v>30100</v>
      </c>
      <c r="X14" s="24">
        <f t="shared" si="6"/>
        <v>0</v>
      </c>
      <c r="Y14" s="24">
        <f t="shared" si="7"/>
        <v>0</v>
      </c>
      <c r="Z14" s="24">
        <f t="shared" si="8"/>
        <v>0</v>
      </c>
      <c r="AA14" s="24">
        <f t="shared" si="9"/>
        <v>30100</v>
      </c>
    </row>
    <row r="15" spans="1:27" ht="14">
      <c r="A15" s="288"/>
      <c r="B15" s="1" t="s">
        <v>20</v>
      </c>
      <c r="C15" s="162"/>
      <c r="D15" s="163"/>
      <c r="E15" s="162"/>
      <c r="F15" s="163"/>
      <c r="G15" s="162"/>
      <c r="H15" s="163"/>
      <c r="I15" s="162"/>
      <c r="J15" s="163"/>
      <c r="K15" s="162"/>
      <c r="L15" s="163"/>
      <c r="M15" s="6"/>
      <c r="N15" s="24"/>
      <c r="O15" s="6"/>
      <c r="P15" s="24"/>
      <c r="Q15" s="24">
        <f t="shared" si="2"/>
        <v>0</v>
      </c>
      <c r="S15" s="295"/>
      <c r="T15" s="20" t="s">
        <v>20</v>
      </c>
      <c r="U15" s="24">
        <f t="shared" si="3"/>
        <v>0</v>
      </c>
      <c r="V15" s="24">
        <f t="shared" si="4"/>
        <v>0</v>
      </c>
      <c r="W15" s="24">
        <f t="shared" si="5"/>
        <v>0</v>
      </c>
      <c r="X15" s="24">
        <f t="shared" si="6"/>
        <v>0</v>
      </c>
      <c r="Y15" s="24">
        <f t="shared" si="7"/>
        <v>0</v>
      </c>
      <c r="Z15" s="24">
        <f t="shared" si="8"/>
        <v>0</v>
      </c>
      <c r="AA15" s="24">
        <f t="shared" si="9"/>
        <v>0</v>
      </c>
    </row>
    <row r="16" spans="1:27" ht="14">
      <c r="A16" s="288"/>
      <c r="B16" s="1" t="s">
        <v>21</v>
      </c>
      <c r="C16" s="162"/>
      <c r="D16" s="163"/>
      <c r="E16" s="162"/>
      <c r="F16" s="163"/>
      <c r="G16" s="162"/>
      <c r="H16" s="163"/>
      <c r="I16" s="162"/>
      <c r="J16" s="163"/>
      <c r="K16" s="162"/>
      <c r="L16" s="163"/>
      <c r="M16" s="6"/>
      <c r="N16" s="24"/>
      <c r="O16" s="6"/>
      <c r="P16" s="24"/>
      <c r="Q16" s="24">
        <f t="shared" si="2"/>
        <v>0</v>
      </c>
      <c r="S16" s="295"/>
      <c r="T16" s="20" t="s">
        <v>21</v>
      </c>
      <c r="U16" s="24">
        <f t="shared" si="3"/>
        <v>0</v>
      </c>
      <c r="V16" s="24">
        <f t="shared" si="4"/>
        <v>0</v>
      </c>
      <c r="W16" s="24">
        <f t="shared" si="5"/>
        <v>0</v>
      </c>
      <c r="X16" s="24">
        <f t="shared" si="6"/>
        <v>3180</v>
      </c>
      <c r="Y16" s="24">
        <f t="shared" si="7"/>
        <v>0</v>
      </c>
      <c r="Z16" s="24">
        <f t="shared" si="8"/>
        <v>0</v>
      </c>
      <c r="AA16" s="24">
        <f t="shared" si="9"/>
        <v>3180</v>
      </c>
    </row>
    <row r="17" spans="1:27" ht="14">
      <c r="A17" s="288"/>
      <c r="B17" s="1" t="s">
        <v>22</v>
      </c>
      <c r="C17" s="162"/>
      <c r="D17" s="163"/>
      <c r="E17" s="162"/>
      <c r="F17" s="163"/>
      <c r="G17" s="162"/>
      <c r="H17" s="163"/>
      <c r="I17" s="162"/>
      <c r="J17" s="163"/>
      <c r="K17" s="162"/>
      <c r="L17" s="163"/>
      <c r="M17" s="6"/>
      <c r="N17" s="24"/>
      <c r="O17" s="6"/>
      <c r="P17" s="24"/>
      <c r="Q17" s="24">
        <f t="shared" si="2"/>
        <v>0</v>
      </c>
      <c r="S17" s="295"/>
      <c r="T17" s="20" t="s">
        <v>22</v>
      </c>
      <c r="U17" s="24">
        <f t="shared" si="3"/>
        <v>0</v>
      </c>
      <c r="V17" s="24">
        <f t="shared" si="4"/>
        <v>0</v>
      </c>
      <c r="W17" s="24">
        <f t="shared" si="5"/>
        <v>0</v>
      </c>
      <c r="X17" s="24">
        <f t="shared" si="6"/>
        <v>1700</v>
      </c>
      <c r="Y17" s="24">
        <f t="shared" si="7"/>
        <v>0</v>
      </c>
      <c r="Z17" s="24">
        <f t="shared" si="8"/>
        <v>0</v>
      </c>
      <c r="AA17" s="24">
        <f t="shared" si="9"/>
        <v>1700</v>
      </c>
    </row>
    <row r="18" spans="1:27" ht="14">
      <c r="A18" s="288"/>
      <c r="B18" s="1" t="s">
        <v>23</v>
      </c>
      <c r="C18" s="162"/>
      <c r="D18" s="163"/>
      <c r="E18" s="162"/>
      <c r="F18" s="163"/>
      <c r="G18" s="162"/>
      <c r="H18" s="163"/>
      <c r="I18" s="162"/>
      <c r="J18" s="163"/>
      <c r="K18" s="162"/>
      <c r="L18" s="163"/>
      <c r="M18" s="6"/>
      <c r="N18" s="24"/>
      <c r="O18" s="6"/>
      <c r="P18" s="24"/>
      <c r="Q18" s="24">
        <f t="shared" si="2"/>
        <v>0</v>
      </c>
      <c r="S18" s="295"/>
      <c r="T18" s="20" t="s">
        <v>23</v>
      </c>
      <c r="U18" s="24">
        <f t="shared" si="3"/>
        <v>0</v>
      </c>
      <c r="V18" s="24">
        <f t="shared" si="4"/>
        <v>1850</v>
      </c>
      <c r="W18" s="24">
        <f t="shared" si="5"/>
        <v>938</v>
      </c>
      <c r="X18" s="24">
        <f t="shared" si="6"/>
        <v>0</v>
      </c>
      <c r="Y18" s="24">
        <f t="shared" si="7"/>
        <v>0</v>
      </c>
      <c r="Z18" s="24">
        <f t="shared" si="8"/>
        <v>0</v>
      </c>
      <c r="AA18" s="24">
        <f t="shared" si="9"/>
        <v>2788</v>
      </c>
    </row>
    <row r="19" spans="1:27" ht="14">
      <c r="A19" s="288"/>
      <c r="B19" s="1" t="s">
        <v>19</v>
      </c>
      <c r="C19" s="162"/>
      <c r="D19" s="163"/>
      <c r="E19" s="162"/>
      <c r="F19" s="163"/>
      <c r="G19" s="162"/>
      <c r="H19" s="163"/>
      <c r="I19" s="162"/>
      <c r="J19" s="163"/>
      <c r="K19" s="162"/>
      <c r="L19" s="163"/>
      <c r="M19" s="6"/>
      <c r="N19" s="24"/>
      <c r="O19" s="6"/>
      <c r="P19" s="24"/>
      <c r="Q19" s="24">
        <f t="shared" si="2"/>
        <v>0</v>
      </c>
      <c r="S19" s="295"/>
      <c r="T19" s="20" t="s">
        <v>19</v>
      </c>
      <c r="U19" s="24">
        <f t="shared" si="3"/>
        <v>0</v>
      </c>
      <c r="V19" s="24">
        <f t="shared" si="4"/>
        <v>0</v>
      </c>
      <c r="W19" s="24">
        <f t="shared" si="5"/>
        <v>0</v>
      </c>
      <c r="X19" s="24">
        <f t="shared" si="6"/>
        <v>0</v>
      </c>
      <c r="Y19" s="24">
        <f t="shared" si="7"/>
        <v>0</v>
      </c>
      <c r="Z19" s="24">
        <f t="shared" si="8"/>
        <v>0</v>
      </c>
      <c r="AA19" s="24">
        <f t="shared" si="9"/>
        <v>0</v>
      </c>
    </row>
    <row r="20" spans="1:27" ht="14">
      <c r="A20" s="288"/>
      <c r="B20" s="1" t="s">
        <v>30</v>
      </c>
      <c r="C20" s="162"/>
      <c r="D20" s="163"/>
      <c r="E20" s="162"/>
      <c r="F20" s="163"/>
      <c r="G20" s="162"/>
      <c r="H20" s="163"/>
      <c r="I20" s="162"/>
      <c r="J20" s="163"/>
      <c r="K20" s="162"/>
      <c r="L20" s="163"/>
      <c r="M20" s="6"/>
      <c r="N20" s="24"/>
      <c r="O20" s="6"/>
      <c r="P20" s="24"/>
      <c r="Q20" s="24">
        <f t="shared" si="2"/>
        <v>0</v>
      </c>
      <c r="S20" s="295"/>
      <c r="T20" s="20" t="s">
        <v>30</v>
      </c>
      <c r="U20" s="24">
        <f t="shared" si="3"/>
        <v>0</v>
      </c>
      <c r="V20" s="24">
        <f t="shared" si="4"/>
        <v>0</v>
      </c>
      <c r="W20" s="24">
        <f t="shared" si="5"/>
        <v>0</v>
      </c>
      <c r="X20" s="24">
        <f t="shared" si="6"/>
        <v>0</v>
      </c>
      <c r="Y20" s="24">
        <f t="shared" si="7"/>
        <v>0</v>
      </c>
      <c r="Z20" s="24">
        <f t="shared" si="8"/>
        <v>0</v>
      </c>
      <c r="AA20" s="24">
        <f t="shared" si="9"/>
        <v>0</v>
      </c>
    </row>
    <row r="21" spans="1:27" ht="14">
      <c r="A21" s="289"/>
      <c r="B21" s="55" t="s">
        <v>18</v>
      </c>
      <c r="C21" s="161"/>
      <c r="D21" s="161">
        <f>SUM(D13:D20)</f>
        <v>0</v>
      </c>
      <c r="E21" s="161"/>
      <c r="F21" s="161">
        <f>SUM(F13:F20)</f>
        <v>0</v>
      </c>
      <c r="G21" s="161"/>
      <c r="H21" s="161">
        <f>SUM(H13:H20)</f>
        <v>0</v>
      </c>
      <c r="I21" s="161"/>
      <c r="J21" s="161">
        <f>SUM(J13:J20)</f>
        <v>0</v>
      </c>
      <c r="K21" s="161"/>
      <c r="L21" s="161">
        <f>SUM(L13:L20)</f>
        <v>0</v>
      </c>
      <c r="M21" s="52"/>
      <c r="N21" s="52">
        <f>SUM(N13:N20)</f>
        <v>0</v>
      </c>
      <c r="O21" s="52"/>
      <c r="P21" s="52">
        <f>SUM(P13:P20)</f>
        <v>0</v>
      </c>
      <c r="Q21" s="52">
        <f>SUM(Q13:Q20)</f>
        <v>0</v>
      </c>
      <c r="S21" s="296"/>
      <c r="T21" s="59" t="s">
        <v>18</v>
      </c>
      <c r="U21" s="52">
        <f t="shared" ref="U21:AA21" si="10">SUM(U13:U20)</f>
        <v>0</v>
      </c>
      <c r="V21" s="52">
        <f t="shared" si="10"/>
        <v>1850</v>
      </c>
      <c r="W21" s="52">
        <f t="shared" si="10"/>
        <v>61038</v>
      </c>
      <c r="X21" s="52">
        <f t="shared" si="10"/>
        <v>4880</v>
      </c>
      <c r="Y21" s="52">
        <f t="shared" si="10"/>
        <v>0</v>
      </c>
      <c r="Z21" s="52">
        <f t="shared" si="10"/>
        <v>0</v>
      </c>
      <c r="AA21" s="52">
        <f t="shared" si="10"/>
        <v>67768</v>
      </c>
    </row>
    <row r="22" spans="1:27">
      <c r="A22" s="53" t="s">
        <v>24</v>
      </c>
      <c r="B22" s="54"/>
      <c r="C22" s="161"/>
      <c r="D22" s="161">
        <f>D12+D21</f>
        <v>0</v>
      </c>
      <c r="E22" s="161"/>
      <c r="F22" s="161">
        <f>F12+F21</f>
        <v>0</v>
      </c>
      <c r="G22" s="161"/>
      <c r="H22" s="161">
        <f>H12+H21</f>
        <v>0</v>
      </c>
      <c r="I22" s="161"/>
      <c r="J22" s="161">
        <f>J12+J21</f>
        <v>0</v>
      </c>
      <c r="K22" s="161"/>
      <c r="L22" s="161">
        <f>L12+L21</f>
        <v>0</v>
      </c>
      <c r="M22" s="52"/>
      <c r="N22" s="52">
        <f>N12+N21</f>
        <v>0</v>
      </c>
      <c r="O22" s="52"/>
      <c r="P22" s="52">
        <f>P12+P21</f>
        <v>0</v>
      </c>
      <c r="Q22" s="52">
        <f>Q12+Q21</f>
        <v>0</v>
      </c>
      <c r="S22" s="60" t="s">
        <v>24</v>
      </c>
      <c r="T22" s="54"/>
      <c r="U22" s="52">
        <f t="shared" ref="U22:AA22" si="11">U12+U21</f>
        <v>0</v>
      </c>
      <c r="V22" s="52">
        <f t="shared" si="11"/>
        <v>9099</v>
      </c>
      <c r="W22" s="52">
        <f t="shared" si="11"/>
        <v>69657</v>
      </c>
      <c r="X22" s="52">
        <f t="shared" si="11"/>
        <v>10431</v>
      </c>
      <c r="Y22" s="52">
        <f t="shared" si="11"/>
        <v>7069</v>
      </c>
      <c r="Z22" s="52">
        <f t="shared" si="11"/>
        <v>1489</v>
      </c>
      <c r="AA22" s="52">
        <f t="shared" si="11"/>
        <v>97745</v>
      </c>
    </row>
    <row r="23" spans="1:27">
      <c r="A23" s="57" t="s">
        <v>25</v>
      </c>
      <c r="B23" s="56"/>
      <c r="C23" s="164"/>
      <c r="D23" s="164">
        <f>D4+D8-D22</f>
        <v>210881</v>
      </c>
      <c r="E23" s="164"/>
      <c r="F23" s="164">
        <f>F4+F8-F22</f>
        <v>210881</v>
      </c>
      <c r="G23" s="164"/>
      <c r="H23" s="164">
        <f>H4+H8-H22</f>
        <v>210881</v>
      </c>
      <c r="I23" s="164"/>
      <c r="J23" s="164">
        <f>J4+J8-J22</f>
        <v>210881</v>
      </c>
      <c r="K23" s="164"/>
      <c r="L23" s="164">
        <f>L4+L8-L22</f>
        <v>210881</v>
      </c>
      <c r="M23" s="58"/>
      <c r="N23" s="58">
        <f>N4+N8-N22</f>
        <v>210881</v>
      </c>
      <c r="O23" s="58"/>
      <c r="P23" s="58">
        <f>P4+P8-P22</f>
        <v>210881</v>
      </c>
      <c r="Q23" s="58">
        <f>Q4+Q8-Q22</f>
        <v>210881</v>
      </c>
      <c r="S23" s="48" t="s">
        <v>25</v>
      </c>
      <c r="T23" s="8"/>
      <c r="U23" s="23">
        <f t="shared" ref="U23:AA23" si="12">U4+U8-U22</f>
        <v>210881</v>
      </c>
      <c r="V23" s="23">
        <f t="shared" si="12"/>
        <v>201782</v>
      </c>
      <c r="W23" s="23">
        <f t="shared" si="12"/>
        <v>242225</v>
      </c>
      <c r="X23" s="23">
        <f t="shared" si="12"/>
        <v>231794</v>
      </c>
      <c r="Y23" s="23">
        <f t="shared" si="12"/>
        <v>224725</v>
      </c>
      <c r="Z23" s="23">
        <f t="shared" si="12"/>
        <v>223236</v>
      </c>
      <c r="AA23" s="23">
        <f t="shared" si="12"/>
        <v>223236</v>
      </c>
    </row>
    <row r="24" spans="1:27">
      <c r="A24" s="13" t="s">
        <v>50</v>
      </c>
      <c r="B24" s="14"/>
      <c r="C24" s="165"/>
      <c r="D24" s="166"/>
      <c r="E24" s="165"/>
      <c r="F24" s="166"/>
      <c r="G24" s="165"/>
      <c r="H24" s="166"/>
      <c r="I24" s="165"/>
      <c r="J24" s="166"/>
      <c r="K24" s="165"/>
      <c r="L24" s="166"/>
      <c r="M24" s="13" t="s">
        <v>122</v>
      </c>
      <c r="N24" s="14"/>
      <c r="O24" s="13"/>
      <c r="P24" s="14"/>
      <c r="Q24" s="7"/>
      <c r="S24" s="49" t="s">
        <v>50</v>
      </c>
      <c r="T24" s="14"/>
      <c r="U24" s="7"/>
      <c r="V24" s="7"/>
      <c r="W24" s="7"/>
      <c r="X24" s="7"/>
      <c r="Y24" s="7"/>
      <c r="Z24" s="7"/>
      <c r="AA24" s="7"/>
    </row>
    <row r="25" spans="1:27">
      <c r="A25" s="17"/>
      <c r="B25" s="18"/>
      <c r="C25" s="167"/>
      <c r="D25" s="168"/>
      <c r="E25" s="167"/>
      <c r="F25" s="168"/>
      <c r="G25" s="167"/>
      <c r="H25" s="168"/>
      <c r="I25" s="167"/>
      <c r="J25" s="168"/>
      <c r="K25" s="167"/>
      <c r="L25" s="168"/>
      <c r="M25" s="17"/>
      <c r="N25" s="18"/>
      <c r="O25" s="17"/>
      <c r="P25" s="18"/>
      <c r="Q25" s="19"/>
      <c r="S25" s="17"/>
      <c r="T25" s="18"/>
      <c r="U25" s="19"/>
      <c r="V25" s="19"/>
      <c r="W25" s="19"/>
      <c r="X25" s="19"/>
      <c r="Y25" s="19"/>
      <c r="Z25" s="19"/>
      <c r="AA25" s="19"/>
    </row>
    <row r="26" spans="1:27">
      <c r="A26" s="17"/>
      <c r="B26" s="18"/>
      <c r="C26" s="167"/>
      <c r="D26" s="168"/>
      <c r="E26" s="167"/>
      <c r="F26" s="168"/>
      <c r="G26" s="167"/>
      <c r="H26" s="168"/>
      <c r="I26" s="167"/>
      <c r="J26" s="168"/>
      <c r="K26" s="167"/>
      <c r="L26" s="168"/>
      <c r="M26" s="17"/>
      <c r="N26" s="18"/>
      <c r="O26" s="17"/>
      <c r="P26" s="18"/>
      <c r="Q26" s="19"/>
      <c r="S26" s="17"/>
      <c r="T26" s="18"/>
      <c r="U26" s="19"/>
      <c r="V26" s="19"/>
      <c r="W26" s="19"/>
      <c r="X26" s="19"/>
      <c r="Y26" s="19"/>
      <c r="Z26" s="19"/>
      <c r="AA26" s="19"/>
    </row>
    <row r="27" spans="1:27">
      <c r="A27" s="17"/>
      <c r="B27" s="18"/>
      <c r="C27" s="167"/>
      <c r="D27" s="168"/>
      <c r="E27" s="167"/>
      <c r="F27" s="168"/>
      <c r="G27" s="167"/>
      <c r="H27" s="168"/>
      <c r="I27" s="167"/>
      <c r="J27" s="168"/>
      <c r="K27" s="167"/>
      <c r="L27" s="168"/>
      <c r="M27" s="17"/>
      <c r="N27" s="18"/>
      <c r="O27" s="17"/>
      <c r="P27" s="18"/>
      <c r="Q27" s="19"/>
      <c r="S27" s="17"/>
      <c r="T27" s="18"/>
      <c r="U27" s="19"/>
      <c r="V27" s="19"/>
      <c r="W27" s="19"/>
      <c r="X27" s="19"/>
      <c r="Y27" s="19"/>
      <c r="Z27" s="19"/>
      <c r="AA27" s="19"/>
    </row>
    <row r="28" spans="1:27">
      <c r="A28" s="17"/>
      <c r="B28" s="18"/>
      <c r="C28" s="167"/>
      <c r="D28" s="168"/>
      <c r="E28" s="167"/>
      <c r="F28" s="168"/>
      <c r="G28" s="167"/>
      <c r="H28" s="168"/>
      <c r="I28" s="167"/>
      <c r="J28" s="168"/>
      <c r="K28" s="167"/>
      <c r="L28" s="168"/>
      <c r="M28" s="17"/>
      <c r="N28" s="18"/>
      <c r="O28" s="17"/>
      <c r="P28" s="18"/>
      <c r="Q28" s="19"/>
      <c r="S28" s="17"/>
      <c r="T28" s="18"/>
      <c r="U28" s="19"/>
      <c r="V28" s="19"/>
      <c r="W28" s="19"/>
      <c r="X28" s="19"/>
      <c r="Y28" s="19"/>
      <c r="Z28" s="19"/>
      <c r="AA28" s="19"/>
    </row>
    <row r="29" spans="1:27">
      <c r="A29" s="17"/>
      <c r="B29" s="18"/>
      <c r="C29" s="167"/>
      <c r="D29" s="168"/>
      <c r="E29" s="167"/>
      <c r="F29" s="168"/>
      <c r="G29" s="167"/>
      <c r="H29" s="168"/>
      <c r="I29" s="167"/>
      <c r="J29" s="168"/>
      <c r="K29" s="167"/>
      <c r="L29" s="168"/>
      <c r="M29" s="17"/>
      <c r="N29" s="18"/>
      <c r="O29" s="17"/>
      <c r="P29" s="18"/>
      <c r="Q29" s="19"/>
      <c r="S29" s="17"/>
      <c r="T29" s="18"/>
      <c r="U29" s="19"/>
      <c r="V29" s="19"/>
      <c r="W29" s="19"/>
      <c r="X29" s="19"/>
      <c r="Y29" s="19"/>
      <c r="Z29" s="19"/>
      <c r="AA29" s="19"/>
    </row>
    <row r="30" spans="1:27">
      <c r="A30" s="17"/>
      <c r="B30" s="18"/>
      <c r="C30" s="167"/>
      <c r="D30" s="168"/>
      <c r="E30" s="167"/>
      <c r="F30" s="168"/>
      <c r="G30" s="167"/>
      <c r="H30" s="168"/>
      <c r="I30" s="167"/>
      <c r="J30" s="168"/>
      <c r="K30" s="167"/>
      <c r="L30" s="168"/>
      <c r="M30" s="17"/>
      <c r="N30" s="18"/>
      <c r="O30" s="17"/>
      <c r="P30" s="18"/>
      <c r="Q30" s="19"/>
      <c r="S30" s="17"/>
      <c r="T30" s="18"/>
      <c r="U30" s="19"/>
      <c r="V30" s="19"/>
      <c r="W30" s="19"/>
      <c r="X30" s="19"/>
      <c r="Y30" s="19"/>
      <c r="Z30" s="19"/>
      <c r="AA30" s="19"/>
    </row>
    <row r="31" spans="1:27">
      <c r="A31" s="15"/>
      <c r="B31" s="16"/>
      <c r="C31" s="169"/>
      <c r="D31" s="170"/>
      <c r="E31" s="169"/>
      <c r="F31" s="170"/>
      <c r="G31" s="169"/>
      <c r="H31" s="170"/>
      <c r="I31" s="169"/>
      <c r="J31" s="170"/>
      <c r="K31" s="169"/>
      <c r="L31" s="170"/>
      <c r="M31" s="15"/>
      <c r="N31" s="16"/>
      <c r="O31" s="15"/>
      <c r="P31" s="16"/>
      <c r="Q31" s="5"/>
      <c r="S31" s="15"/>
      <c r="T31" s="16"/>
      <c r="U31" s="5"/>
      <c r="V31" s="5"/>
      <c r="W31" s="5"/>
      <c r="X31" s="5"/>
      <c r="Y31" s="5"/>
      <c r="Z31" s="5"/>
      <c r="AA31" s="5"/>
    </row>
    <row r="32" spans="1:27"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7">
      <c r="A33" s="21" t="str">
        <f>A1</f>
        <v>2021年</v>
      </c>
      <c r="B33" s="21"/>
      <c r="C33" s="46" t="str">
        <f>C1</f>
        <v>1月</v>
      </c>
      <c r="D33" s="47" t="s">
        <v>43</v>
      </c>
      <c r="E33" s="47"/>
      <c r="F33" s="47"/>
      <c r="G33" s="47"/>
      <c r="H33" s="47"/>
      <c r="I33" s="47"/>
      <c r="J33" s="47"/>
      <c r="K33" s="47"/>
      <c r="L33" s="47"/>
    </row>
    <row r="34" spans="1:17" ht="11.25" customHeight="1">
      <c r="A34" s="283"/>
      <c r="B34" s="284"/>
      <c r="C34" s="32">
        <v>3</v>
      </c>
      <c r="D34" s="12" t="s">
        <v>33</v>
      </c>
      <c r="E34" s="33">
        <v>4</v>
      </c>
      <c r="F34" s="22" t="s">
        <v>34</v>
      </c>
      <c r="G34" s="33">
        <v>5</v>
      </c>
      <c r="H34" s="22" t="s">
        <v>37</v>
      </c>
      <c r="I34" s="33">
        <v>6</v>
      </c>
      <c r="J34" s="22" t="s">
        <v>38</v>
      </c>
      <c r="K34" s="33">
        <v>7</v>
      </c>
      <c r="L34" s="22" t="s">
        <v>39</v>
      </c>
      <c r="M34" s="2">
        <v>8</v>
      </c>
      <c r="N34" s="22" t="s">
        <v>40</v>
      </c>
      <c r="O34" s="2">
        <v>9</v>
      </c>
      <c r="P34" s="22" t="s">
        <v>41</v>
      </c>
      <c r="Q34" s="290" t="s">
        <v>42</v>
      </c>
    </row>
    <row r="35" spans="1:17" ht="11.25" customHeight="1">
      <c r="A35" s="285"/>
      <c r="B35" s="286"/>
      <c r="C35" s="34" t="s">
        <v>31</v>
      </c>
      <c r="D35" s="34" t="s">
        <v>32</v>
      </c>
      <c r="E35" s="34" t="s">
        <v>31</v>
      </c>
      <c r="F35" s="34" t="s">
        <v>32</v>
      </c>
      <c r="G35" s="34" t="s">
        <v>31</v>
      </c>
      <c r="H35" s="34" t="s">
        <v>32</v>
      </c>
      <c r="I35" s="34" t="s">
        <v>31</v>
      </c>
      <c r="J35" s="34" t="s">
        <v>32</v>
      </c>
      <c r="K35" s="34" t="s">
        <v>31</v>
      </c>
      <c r="L35" s="34" t="s">
        <v>32</v>
      </c>
      <c r="M35" s="11" t="s">
        <v>31</v>
      </c>
      <c r="N35" s="11" t="s">
        <v>32</v>
      </c>
      <c r="O35" s="11" t="s">
        <v>31</v>
      </c>
      <c r="P35" s="11" t="s">
        <v>32</v>
      </c>
      <c r="Q35" s="291"/>
    </row>
    <row r="36" spans="1:17">
      <c r="A36" s="53" t="s">
        <v>13</v>
      </c>
      <c r="B36" s="54"/>
      <c r="C36" s="50"/>
      <c r="D36" s="51">
        <f>P23</f>
        <v>210881</v>
      </c>
      <c r="E36" s="50"/>
      <c r="F36" s="52">
        <f>D55</f>
        <v>208512</v>
      </c>
      <c r="G36" s="50"/>
      <c r="H36" s="52">
        <f>F55</f>
        <v>206474</v>
      </c>
      <c r="I36" s="50"/>
      <c r="J36" s="52">
        <f>H55</f>
        <v>206474</v>
      </c>
      <c r="K36" s="50"/>
      <c r="L36" s="52">
        <f>J55</f>
        <v>206474</v>
      </c>
      <c r="M36" s="50"/>
      <c r="N36" s="52">
        <f>L55</f>
        <v>202618</v>
      </c>
      <c r="O36" s="50"/>
      <c r="P36" s="52">
        <f>N55</f>
        <v>201782</v>
      </c>
      <c r="Q36" s="51">
        <f>D36</f>
        <v>210881</v>
      </c>
    </row>
    <row r="37" spans="1:17" ht="13" customHeight="1">
      <c r="A37" s="280" t="s">
        <v>36</v>
      </c>
      <c r="B37" s="5" t="s">
        <v>55</v>
      </c>
      <c r="C37" s="35"/>
      <c r="D37" s="36"/>
      <c r="E37" s="35"/>
      <c r="F37" s="36"/>
      <c r="G37" s="35"/>
      <c r="H37" s="36"/>
      <c r="I37" s="35"/>
      <c r="J37" s="36"/>
      <c r="K37" s="35"/>
      <c r="L37" s="36"/>
      <c r="M37" s="6"/>
      <c r="N37" s="24"/>
      <c r="O37" s="6"/>
      <c r="P37" s="24"/>
      <c r="Q37" s="24">
        <f>SUM(D37,F37,H37,J37,L37,N37,P37)</f>
        <v>0</v>
      </c>
    </row>
    <row r="38" spans="1:17">
      <c r="A38" s="281"/>
      <c r="B38" s="6" t="s">
        <v>11</v>
      </c>
      <c r="C38" s="35"/>
      <c r="D38" s="36"/>
      <c r="E38" s="35"/>
      <c r="F38" s="36"/>
      <c r="G38" s="35"/>
      <c r="H38" s="36"/>
      <c r="I38" s="35"/>
      <c r="J38" s="36"/>
      <c r="K38" s="35"/>
      <c r="L38" s="36"/>
      <c r="M38" s="6"/>
      <c r="N38" s="24"/>
      <c r="O38" s="6"/>
      <c r="P38" s="24"/>
      <c r="Q38" s="24">
        <f>SUM(D38,F38,H38,J38,L38,N38,P38)</f>
        <v>0</v>
      </c>
    </row>
    <row r="39" spans="1:17">
      <c r="A39" s="282"/>
      <c r="B39" s="7" t="s">
        <v>14</v>
      </c>
      <c r="C39" s="35"/>
      <c r="D39" s="36"/>
      <c r="E39" s="35"/>
      <c r="F39" s="36"/>
      <c r="G39" s="35"/>
      <c r="H39" s="36"/>
      <c r="I39" s="35"/>
      <c r="J39" s="36"/>
      <c r="K39" s="35"/>
      <c r="L39" s="36"/>
      <c r="M39" s="6"/>
      <c r="N39" s="24"/>
      <c r="O39" s="6"/>
      <c r="P39" s="24"/>
      <c r="Q39" s="24">
        <f>SUM(D39,F39,H39,J39,L39,N39,P39)</f>
        <v>0</v>
      </c>
    </row>
    <row r="40" spans="1:17">
      <c r="A40" s="53" t="s">
        <v>15</v>
      </c>
      <c r="B40" s="54"/>
      <c r="C40" s="50"/>
      <c r="D40" s="52">
        <f>SUM(D37:D39)</f>
        <v>0</v>
      </c>
      <c r="E40" s="50"/>
      <c r="F40" s="52">
        <f>SUM(F37:F39)</f>
        <v>0</v>
      </c>
      <c r="G40" s="50"/>
      <c r="H40" s="52">
        <f>SUM(H37:H39)</f>
        <v>0</v>
      </c>
      <c r="I40" s="50"/>
      <c r="J40" s="52">
        <f>SUM(J37:J39)</f>
        <v>0</v>
      </c>
      <c r="K40" s="50"/>
      <c r="L40" s="52">
        <f>SUM(L37:L39)</f>
        <v>0</v>
      </c>
      <c r="M40" s="50"/>
      <c r="N40" s="52">
        <f>SUM(N37:N39)</f>
        <v>0</v>
      </c>
      <c r="O40" s="50"/>
      <c r="P40" s="52">
        <f>SUM(P37:P39)</f>
        <v>0</v>
      </c>
      <c r="Q40" s="52">
        <f>SUM(Q37:Q39)</f>
        <v>0</v>
      </c>
    </row>
    <row r="41" spans="1:17" ht="13" customHeight="1">
      <c r="A41" s="287" t="s">
        <v>28</v>
      </c>
      <c r="B41" s="1" t="s">
        <v>16</v>
      </c>
      <c r="C41" s="35"/>
      <c r="D41" s="36"/>
      <c r="E41" s="35"/>
      <c r="F41" s="36"/>
      <c r="G41" s="35"/>
      <c r="H41" s="36"/>
      <c r="I41" s="35"/>
      <c r="J41" s="36"/>
      <c r="K41" s="35"/>
      <c r="L41" s="36"/>
      <c r="M41" s="6"/>
      <c r="N41" s="24"/>
      <c r="O41" s="6"/>
      <c r="P41" s="24"/>
      <c r="Q41" s="24">
        <f>SUM(D41,F41,H41,J41,L41,N41,P41)</f>
        <v>0</v>
      </c>
    </row>
    <row r="42" spans="1:17" ht="13" customHeight="1">
      <c r="A42" s="288"/>
      <c r="B42" s="1" t="s">
        <v>17</v>
      </c>
      <c r="C42" s="35" t="s">
        <v>117</v>
      </c>
      <c r="D42" s="36">
        <v>117</v>
      </c>
      <c r="E42" s="35"/>
      <c r="F42" s="36"/>
      <c r="G42" s="35"/>
      <c r="H42" s="36"/>
      <c r="I42" s="35"/>
      <c r="J42" s="36"/>
      <c r="K42" s="35"/>
      <c r="L42" s="36"/>
      <c r="M42" s="6"/>
      <c r="N42" s="24"/>
      <c r="O42" s="6"/>
      <c r="P42" s="24"/>
      <c r="Q42" s="24">
        <f>SUM(D42,F42,H42,J42,L42,N42,P42)</f>
        <v>117</v>
      </c>
    </row>
    <row r="43" spans="1:17" ht="13" customHeight="1">
      <c r="A43" s="288"/>
      <c r="B43" s="1" t="s">
        <v>26</v>
      </c>
      <c r="C43" s="35" t="s">
        <v>124</v>
      </c>
      <c r="D43" s="36">
        <v>2252</v>
      </c>
      <c r="E43" s="35" t="s">
        <v>125</v>
      </c>
      <c r="F43" s="36">
        <v>188</v>
      </c>
      <c r="G43" s="35"/>
      <c r="H43" s="36"/>
      <c r="I43" s="35" t="s">
        <v>116</v>
      </c>
      <c r="J43" s="36"/>
      <c r="K43" s="35" t="s">
        <v>126</v>
      </c>
      <c r="L43" s="36">
        <v>3856</v>
      </c>
      <c r="M43" s="6" t="s">
        <v>127</v>
      </c>
      <c r="N43" s="24">
        <v>836</v>
      </c>
      <c r="O43" s="6" t="s">
        <v>130</v>
      </c>
      <c r="P43" s="24"/>
      <c r="Q43" s="24">
        <f>SUM(D43,F43,H43,J43,L43,N43,P43)</f>
        <v>7132</v>
      </c>
    </row>
    <row r="44" spans="1:17" ht="14">
      <c r="A44" s="288"/>
      <c r="B44" s="55" t="s">
        <v>18</v>
      </c>
      <c r="C44" s="50"/>
      <c r="D44" s="52">
        <f>SUM(D41:D43)</f>
        <v>2369</v>
      </c>
      <c r="E44" s="50"/>
      <c r="F44" s="52">
        <f>SUM(F41:F43)</f>
        <v>188</v>
      </c>
      <c r="G44" s="50"/>
      <c r="H44" s="52">
        <f>SUM(H41:H43)</f>
        <v>0</v>
      </c>
      <c r="I44" s="50"/>
      <c r="J44" s="52">
        <f>SUM(J41:J43)</f>
        <v>0</v>
      </c>
      <c r="K44" s="50"/>
      <c r="L44" s="52">
        <f>SUM(L41:L43)</f>
        <v>3856</v>
      </c>
      <c r="M44" s="50"/>
      <c r="N44" s="52">
        <f>SUM(N41:N43)</f>
        <v>836</v>
      </c>
      <c r="O44" s="50"/>
      <c r="P44" s="52">
        <f>SUM(P41:P43)</f>
        <v>0</v>
      </c>
      <c r="Q44" s="52">
        <f>SUM(Q41:Q43)</f>
        <v>7249</v>
      </c>
    </row>
    <row r="45" spans="1:17" ht="14">
      <c r="A45" s="288"/>
      <c r="B45" s="1" t="s">
        <v>27</v>
      </c>
      <c r="C45" s="35"/>
      <c r="D45" s="36"/>
      <c r="E45" s="35"/>
      <c r="F45" s="36"/>
      <c r="G45" s="35"/>
      <c r="H45" s="36"/>
      <c r="I45" s="35"/>
      <c r="J45" s="36"/>
      <c r="K45" s="35"/>
      <c r="L45" s="36"/>
      <c r="M45" s="6"/>
      <c r="N45" s="24"/>
      <c r="O45" s="6"/>
      <c r="P45" s="24"/>
      <c r="Q45" s="24">
        <f t="shared" ref="Q45:Q52" si="13">SUM(D45,F45,H45,J45,L45,N45,P45)</f>
        <v>0</v>
      </c>
    </row>
    <row r="46" spans="1:17" ht="14">
      <c r="A46" s="288"/>
      <c r="B46" s="1" t="s">
        <v>29</v>
      </c>
      <c r="C46" s="35"/>
      <c r="D46" s="36"/>
      <c r="E46" s="35"/>
      <c r="F46" s="36"/>
      <c r="G46" s="35"/>
      <c r="H46" s="36"/>
      <c r="I46" s="35"/>
      <c r="J46" s="36"/>
      <c r="K46" s="35"/>
      <c r="L46" s="36"/>
      <c r="M46" s="6"/>
      <c r="N46" s="24"/>
      <c r="O46" s="6"/>
      <c r="P46" s="24"/>
      <c r="Q46" s="24">
        <f t="shared" si="13"/>
        <v>0</v>
      </c>
    </row>
    <row r="47" spans="1:17" ht="14">
      <c r="A47" s="288"/>
      <c r="B47" s="1" t="s">
        <v>20</v>
      </c>
      <c r="C47" s="35"/>
      <c r="D47" s="36"/>
      <c r="E47" s="35"/>
      <c r="F47" s="36"/>
      <c r="G47" s="35"/>
      <c r="H47" s="36"/>
      <c r="I47" s="35"/>
      <c r="J47" s="36"/>
      <c r="K47" s="35"/>
      <c r="L47" s="36"/>
      <c r="M47" s="6"/>
      <c r="N47" s="24"/>
      <c r="O47" s="6"/>
      <c r="P47" s="24"/>
      <c r="Q47" s="24">
        <f t="shared" si="13"/>
        <v>0</v>
      </c>
    </row>
    <row r="48" spans="1:17" ht="14">
      <c r="A48" s="288"/>
      <c r="B48" s="1" t="s">
        <v>21</v>
      </c>
      <c r="C48" s="35"/>
      <c r="D48" s="36"/>
      <c r="E48" s="35"/>
      <c r="F48" s="36"/>
      <c r="G48" s="35"/>
      <c r="H48" s="36"/>
      <c r="I48" s="35"/>
      <c r="J48" s="36"/>
      <c r="K48" s="35"/>
      <c r="L48" s="36"/>
      <c r="M48" s="6"/>
      <c r="N48" s="24"/>
      <c r="O48" s="6"/>
      <c r="P48" s="24"/>
      <c r="Q48" s="24">
        <f t="shared" si="13"/>
        <v>0</v>
      </c>
    </row>
    <row r="49" spans="1:17" ht="14">
      <c r="A49" s="288"/>
      <c r="B49" s="1" t="s">
        <v>22</v>
      </c>
      <c r="C49" s="35"/>
      <c r="D49" s="36"/>
      <c r="E49" s="35"/>
      <c r="F49" s="36"/>
      <c r="G49" s="35"/>
      <c r="H49" s="36"/>
      <c r="I49" s="35"/>
      <c r="J49" s="36"/>
      <c r="K49" s="35"/>
      <c r="L49" s="36"/>
      <c r="M49" s="6"/>
      <c r="N49" s="24"/>
      <c r="O49" s="6"/>
      <c r="P49" s="24"/>
      <c r="Q49" s="24">
        <f t="shared" si="13"/>
        <v>0</v>
      </c>
    </row>
    <row r="50" spans="1:17" ht="14">
      <c r="A50" s="288"/>
      <c r="B50" s="1" t="s">
        <v>23</v>
      </c>
      <c r="C50" s="35"/>
      <c r="D50" s="36"/>
      <c r="E50" s="35" t="s">
        <v>131</v>
      </c>
      <c r="F50" s="36">
        <f>3850-2000</f>
        <v>1850</v>
      </c>
      <c r="G50" s="35"/>
      <c r="H50" s="36"/>
      <c r="I50" s="35"/>
      <c r="J50" s="36"/>
      <c r="K50" s="35"/>
      <c r="L50" s="36"/>
      <c r="M50" s="6"/>
      <c r="N50" s="24"/>
      <c r="O50" s="6"/>
      <c r="P50" s="24"/>
      <c r="Q50" s="24">
        <f t="shared" si="13"/>
        <v>1850</v>
      </c>
    </row>
    <row r="51" spans="1:17" ht="14">
      <c r="A51" s="288"/>
      <c r="B51" s="1" t="s">
        <v>19</v>
      </c>
      <c r="C51" s="35"/>
      <c r="D51" s="36"/>
      <c r="E51" s="35"/>
      <c r="F51" s="36"/>
      <c r="G51" s="35"/>
      <c r="H51" s="36"/>
      <c r="I51" s="35"/>
      <c r="J51" s="36"/>
      <c r="K51" s="35"/>
      <c r="L51" s="36"/>
      <c r="M51" s="6"/>
      <c r="N51" s="24"/>
      <c r="O51" s="6"/>
      <c r="P51" s="24"/>
      <c r="Q51" s="24">
        <f t="shared" si="13"/>
        <v>0</v>
      </c>
    </row>
    <row r="52" spans="1:17" ht="14">
      <c r="A52" s="288"/>
      <c r="B52" s="1" t="s">
        <v>30</v>
      </c>
      <c r="C52" s="35"/>
      <c r="D52" s="36"/>
      <c r="E52" s="35"/>
      <c r="F52" s="36"/>
      <c r="G52" s="35"/>
      <c r="H52" s="36"/>
      <c r="I52" s="35"/>
      <c r="J52" s="36"/>
      <c r="K52" s="35"/>
      <c r="L52" s="36"/>
      <c r="M52" s="6"/>
      <c r="N52" s="24"/>
      <c r="O52" s="6"/>
      <c r="P52" s="24"/>
      <c r="Q52" s="24">
        <f t="shared" si="13"/>
        <v>0</v>
      </c>
    </row>
    <row r="53" spans="1:17" ht="14">
      <c r="A53" s="289"/>
      <c r="B53" s="55" t="s">
        <v>18</v>
      </c>
      <c r="C53" s="52"/>
      <c r="D53" s="52">
        <f>SUM(D45:D52)</f>
        <v>0</v>
      </c>
      <c r="E53" s="52"/>
      <c r="F53" s="52">
        <f>SUM(F45:F52)</f>
        <v>1850</v>
      </c>
      <c r="G53" s="52"/>
      <c r="H53" s="52">
        <f>SUM(H45:H52)</f>
        <v>0</v>
      </c>
      <c r="I53" s="52"/>
      <c r="J53" s="52">
        <f>SUM(J45:J52)</f>
        <v>0</v>
      </c>
      <c r="K53" s="52"/>
      <c r="L53" s="52">
        <f>SUM(L45:L52)</f>
        <v>0</v>
      </c>
      <c r="M53" s="52"/>
      <c r="N53" s="52">
        <f>SUM(N45:N52)</f>
        <v>0</v>
      </c>
      <c r="O53" s="52"/>
      <c r="P53" s="52">
        <f>SUM(P45:P52)</f>
        <v>0</v>
      </c>
      <c r="Q53" s="52">
        <f>SUM(Q45:Q52)</f>
        <v>1850</v>
      </c>
    </row>
    <row r="54" spans="1:17">
      <c r="A54" s="53" t="s">
        <v>24</v>
      </c>
      <c r="B54" s="54"/>
      <c r="C54" s="52"/>
      <c r="D54" s="52">
        <f>D44+D53</f>
        <v>2369</v>
      </c>
      <c r="E54" s="52"/>
      <c r="F54" s="52">
        <f>F44+F53</f>
        <v>2038</v>
      </c>
      <c r="G54" s="52"/>
      <c r="H54" s="52">
        <f>H44+H53</f>
        <v>0</v>
      </c>
      <c r="I54" s="52"/>
      <c r="J54" s="52">
        <f>J44+J53</f>
        <v>0</v>
      </c>
      <c r="K54" s="52"/>
      <c r="L54" s="52">
        <f>L44+L53</f>
        <v>3856</v>
      </c>
      <c r="M54" s="52"/>
      <c r="N54" s="52">
        <f>N44+N53</f>
        <v>836</v>
      </c>
      <c r="O54" s="52"/>
      <c r="P54" s="52">
        <f>P44+P53</f>
        <v>0</v>
      </c>
      <c r="Q54" s="52">
        <f>Q44+Q53</f>
        <v>9099</v>
      </c>
    </row>
    <row r="55" spans="1:17">
      <c r="A55" s="57" t="s">
        <v>25</v>
      </c>
      <c r="B55" s="56"/>
      <c r="C55" s="58"/>
      <c r="D55" s="58">
        <f>D36+D40-D54</f>
        <v>208512</v>
      </c>
      <c r="E55" s="58"/>
      <c r="F55" s="58">
        <f>F36+F40-F54</f>
        <v>206474</v>
      </c>
      <c r="G55" s="58"/>
      <c r="H55" s="58">
        <f>H36+H40-H54</f>
        <v>206474</v>
      </c>
      <c r="I55" s="58"/>
      <c r="J55" s="58">
        <f>J36+J40-J54</f>
        <v>206474</v>
      </c>
      <c r="K55" s="58"/>
      <c r="L55" s="58">
        <f>L36+L40-L54</f>
        <v>202618</v>
      </c>
      <c r="M55" s="58"/>
      <c r="N55" s="58">
        <f>N36+N40-N54</f>
        <v>201782</v>
      </c>
      <c r="O55" s="58"/>
      <c r="P55" s="58">
        <f>P36+P40-P54</f>
        <v>201782</v>
      </c>
      <c r="Q55" s="58">
        <f>Q36+Q40-Q54</f>
        <v>201782</v>
      </c>
    </row>
    <row r="56" spans="1:17">
      <c r="A56" s="13" t="s">
        <v>12</v>
      </c>
      <c r="B56" s="14"/>
      <c r="C56" s="26" t="s">
        <v>123</v>
      </c>
      <c r="D56" s="27"/>
      <c r="E56" s="26" t="s">
        <v>118</v>
      </c>
      <c r="F56" s="27"/>
      <c r="G56" s="26"/>
      <c r="H56" s="27"/>
      <c r="I56" s="26" t="s">
        <v>121</v>
      </c>
      <c r="J56" s="27"/>
      <c r="K56" s="26" t="s">
        <v>120</v>
      </c>
      <c r="L56" s="27"/>
      <c r="M56" s="13"/>
      <c r="N56" s="14"/>
      <c r="O56" s="13"/>
      <c r="P56" s="14"/>
      <c r="Q56" s="7"/>
    </row>
    <row r="57" spans="1:17">
      <c r="A57" s="17"/>
      <c r="B57" s="18"/>
      <c r="C57" s="28"/>
      <c r="D57" s="29"/>
      <c r="E57" s="28" t="s">
        <v>119</v>
      </c>
      <c r="F57" s="29"/>
      <c r="G57" s="28"/>
      <c r="H57" s="29"/>
      <c r="I57" s="28"/>
      <c r="J57" s="29"/>
      <c r="K57" s="28"/>
      <c r="L57" s="29"/>
      <c r="M57" s="17"/>
      <c r="N57" s="18"/>
      <c r="O57" s="17"/>
      <c r="P57" s="18"/>
      <c r="Q57" s="19"/>
    </row>
    <row r="58" spans="1:17">
      <c r="A58" s="17"/>
      <c r="B58" s="18"/>
      <c r="C58" s="28"/>
      <c r="D58" s="29"/>
      <c r="E58" s="28"/>
      <c r="F58" s="29"/>
      <c r="G58" s="28"/>
      <c r="H58" s="29"/>
      <c r="I58" s="28"/>
      <c r="J58" s="29"/>
      <c r="K58" s="28"/>
      <c r="L58" s="29"/>
      <c r="M58" s="17"/>
      <c r="N58" s="18"/>
      <c r="O58" s="17"/>
      <c r="P58" s="18"/>
      <c r="Q58" s="19"/>
    </row>
    <row r="59" spans="1:17">
      <c r="A59" s="17"/>
      <c r="B59" s="18"/>
      <c r="C59" s="28"/>
      <c r="D59" s="29"/>
      <c r="E59" s="28"/>
      <c r="F59" s="29"/>
      <c r="G59" s="28"/>
      <c r="H59" s="29"/>
      <c r="I59" s="28"/>
      <c r="J59" s="29"/>
      <c r="K59" s="28"/>
      <c r="L59" s="29"/>
      <c r="M59" s="17"/>
      <c r="N59" s="18"/>
      <c r="O59" s="17"/>
      <c r="P59" s="18"/>
      <c r="Q59" s="19"/>
    </row>
    <row r="60" spans="1:17">
      <c r="A60" s="17"/>
      <c r="B60" s="18"/>
      <c r="C60" s="28"/>
      <c r="D60" s="29"/>
      <c r="E60" s="28"/>
      <c r="F60" s="29"/>
      <c r="G60" s="28"/>
      <c r="H60" s="29"/>
      <c r="I60" s="28"/>
      <c r="J60" s="29"/>
      <c r="K60" s="28"/>
      <c r="L60" s="29"/>
      <c r="M60" s="17"/>
      <c r="N60" s="18"/>
      <c r="O60" s="17"/>
      <c r="P60" s="18"/>
      <c r="Q60" s="19"/>
    </row>
    <row r="61" spans="1:17">
      <c r="A61" s="17"/>
      <c r="B61" s="18"/>
      <c r="C61" s="28"/>
      <c r="D61" s="29"/>
      <c r="E61" s="28"/>
      <c r="F61" s="29"/>
      <c r="G61" s="28"/>
      <c r="H61" s="29"/>
      <c r="I61" s="28"/>
      <c r="J61" s="29"/>
      <c r="K61" s="28"/>
      <c r="L61" s="29"/>
      <c r="M61" s="17"/>
      <c r="N61" s="18"/>
      <c r="O61" s="17"/>
      <c r="P61" s="18"/>
      <c r="Q61" s="19"/>
    </row>
    <row r="62" spans="1:17">
      <c r="A62" s="17"/>
      <c r="B62" s="18"/>
      <c r="C62" s="28"/>
      <c r="D62" s="29"/>
      <c r="E62" s="28"/>
      <c r="F62" s="29"/>
      <c r="G62" s="28"/>
      <c r="H62" s="29"/>
      <c r="I62" s="28"/>
      <c r="J62" s="29"/>
      <c r="K62" s="28"/>
      <c r="L62" s="29"/>
      <c r="M62" s="17"/>
      <c r="N62" s="18"/>
      <c r="O62" s="17"/>
      <c r="P62" s="18"/>
      <c r="Q62" s="19"/>
    </row>
    <row r="63" spans="1:17">
      <c r="A63" s="15"/>
      <c r="B63" s="16"/>
      <c r="C63" s="171"/>
      <c r="D63" s="31"/>
      <c r="E63" s="30"/>
      <c r="F63" s="31"/>
      <c r="G63" s="30"/>
      <c r="H63" s="31"/>
      <c r="I63" s="30"/>
      <c r="J63" s="31"/>
      <c r="K63" s="171"/>
      <c r="L63" s="31"/>
      <c r="M63" s="171"/>
      <c r="N63" s="16"/>
      <c r="O63" s="171"/>
      <c r="P63" s="16"/>
      <c r="Q63" s="5"/>
    </row>
    <row r="64" spans="1:17">
      <c r="A64" s="25"/>
      <c r="B64" s="45"/>
      <c r="C64" s="45"/>
      <c r="D64" s="45"/>
      <c r="E64" s="45"/>
      <c r="F64" s="45"/>
      <c r="G64" s="45"/>
      <c r="H64" s="45"/>
      <c r="I64" s="45"/>
      <c r="J64" s="25"/>
      <c r="K64" s="25"/>
      <c r="L64" s="25"/>
      <c r="M64" s="25"/>
      <c r="N64" s="25"/>
      <c r="O64" s="25"/>
      <c r="P64" s="25"/>
      <c r="Q64" s="25"/>
    </row>
    <row r="65" spans="1:17">
      <c r="A65" s="21" t="str">
        <f>A1</f>
        <v>2021年</v>
      </c>
      <c r="B65" s="46"/>
      <c r="C65" s="46" t="str">
        <f>C1</f>
        <v>1月</v>
      </c>
      <c r="D65" s="47" t="s">
        <v>44</v>
      </c>
      <c r="E65" s="47"/>
      <c r="F65" s="47"/>
      <c r="G65" s="47"/>
      <c r="H65" s="47"/>
      <c r="I65" s="47"/>
    </row>
    <row r="66" spans="1:17" ht="11.25" customHeight="1">
      <c r="A66" s="283"/>
      <c r="B66" s="284"/>
      <c r="C66" s="32">
        <v>10</v>
      </c>
      <c r="D66" s="12" t="s">
        <v>33</v>
      </c>
      <c r="E66" s="65">
        <v>11</v>
      </c>
      <c r="F66" s="66" t="s">
        <v>34</v>
      </c>
      <c r="G66" s="33">
        <v>12</v>
      </c>
      <c r="H66" s="22" t="s">
        <v>37</v>
      </c>
      <c r="I66" s="33">
        <v>13</v>
      </c>
      <c r="J66" s="22" t="s">
        <v>38</v>
      </c>
      <c r="K66" s="33">
        <v>14</v>
      </c>
      <c r="L66" s="22" t="s">
        <v>39</v>
      </c>
      <c r="M66" s="2">
        <v>15</v>
      </c>
      <c r="N66" s="22" t="s">
        <v>40</v>
      </c>
      <c r="O66" s="2">
        <v>16</v>
      </c>
      <c r="P66" s="22" t="s">
        <v>41</v>
      </c>
      <c r="Q66" s="290" t="s">
        <v>42</v>
      </c>
    </row>
    <row r="67" spans="1:17" ht="11.25" customHeight="1">
      <c r="A67" s="285"/>
      <c r="B67" s="286"/>
      <c r="C67" s="34" t="s">
        <v>31</v>
      </c>
      <c r="D67" s="34" t="s">
        <v>32</v>
      </c>
      <c r="E67" s="34" t="s">
        <v>31</v>
      </c>
      <c r="F67" s="34" t="s">
        <v>32</v>
      </c>
      <c r="G67" s="34" t="s">
        <v>31</v>
      </c>
      <c r="H67" s="34" t="s">
        <v>32</v>
      </c>
      <c r="I67" s="34" t="s">
        <v>31</v>
      </c>
      <c r="J67" s="34" t="s">
        <v>32</v>
      </c>
      <c r="K67" s="34" t="s">
        <v>31</v>
      </c>
      <c r="L67" s="34" t="s">
        <v>32</v>
      </c>
      <c r="M67" s="11" t="s">
        <v>31</v>
      </c>
      <c r="N67" s="11" t="s">
        <v>32</v>
      </c>
      <c r="O67" s="11" t="s">
        <v>31</v>
      </c>
      <c r="P67" s="11" t="s">
        <v>32</v>
      </c>
      <c r="Q67" s="291"/>
    </row>
    <row r="68" spans="1:17">
      <c r="A68" s="53" t="s">
        <v>13</v>
      </c>
      <c r="B68" s="54"/>
      <c r="C68" s="50"/>
      <c r="D68" s="51">
        <f>P55</f>
        <v>201782</v>
      </c>
      <c r="E68" s="50"/>
      <c r="F68" s="52">
        <f>D87</f>
        <v>198524</v>
      </c>
      <c r="G68" s="50"/>
      <c r="H68" s="52">
        <f>F87</f>
        <v>197107</v>
      </c>
      <c r="I68" s="50"/>
      <c r="J68" s="52">
        <f>H87</f>
        <v>196043</v>
      </c>
      <c r="K68" s="50"/>
      <c r="L68" s="52">
        <f>J87</f>
        <v>275884</v>
      </c>
      <c r="M68" s="50"/>
      <c r="N68" s="52">
        <f>L87</f>
        <v>243605</v>
      </c>
      <c r="O68" s="50"/>
      <c r="P68" s="52">
        <f>N87</f>
        <v>242958</v>
      </c>
      <c r="Q68" s="51">
        <f>D68</f>
        <v>201782</v>
      </c>
    </row>
    <row r="69" spans="1:17" ht="13" customHeight="1">
      <c r="A69" s="280" t="s">
        <v>36</v>
      </c>
      <c r="B69" s="5" t="s">
        <v>55</v>
      </c>
      <c r="C69" s="35"/>
      <c r="D69" s="36"/>
      <c r="E69" s="35"/>
      <c r="F69" s="36"/>
      <c r="G69" s="35"/>
      <c r="H69" s="36"/>
      <c r="I69" s="35" t="s">
        <v>136</v>
      </c>
      <c r="J69" s="36">
        <v>110100</v>
      </c>
      <c r="K69" s="35"/>
      <c r="L69" s="36"/>
      <c r="M69" s="6"/>
      <c r="N69" s="24"/>
      <c r="O69" s="6"/>
      <c r="P69" s="24"/>
      <c r="Q69" s="24">
        <f>SUM(D69,F69,H69,J69,L69,N69,P69)</f>
        <v>110100</v>
      </c>
    </row>
    <row r="70" spans="1:17">
      <c r="A70" s="281"/>
      <c r="B70" s="6" t="s">
        <v>11</v>
      </c>
      <c r="C70" s="35"/>
      <c r="D70" s="36"/>
      <c r="E70" s="35"/>
      <c r="F70" s="36"/>
      <c r="G70" s="35"/>
      <c r="H70" s="36"/>
      <c r="I70" s="35"/>
      <c r="J70" s="36"/>
      <c r="K70" s="35"/>
      <c r="L70" s="36"/>
      <c r="M70" s="6"/>
      <c r="N70" s="24"/>
      <c r="O70" s="6"/>
      <c r="P70" s="24"/>
      <c r="Q70" s="24">
        <f>SUM(D70,F70,H70,J70,L70,N70,P70)</f>
        <v>0</v>
      </c>
    </row>
    <row r="71" spans="1:17">
      <c r="A71" s="282"/>
      <c r="B71" s="7" t="s">
        <v>14</v>
      </c>
      <c r="C71" s="35"/>
      <c r="D71" s="36"/>
      <c r="E71" s="35"/>
      <c r="F71" s="36"/>
      <c r="G71" s="35"/>
      <c r="H71" s="36"/>
      <c r="I71" s="35"/>
      <c r="J71" s="36"/>
      <c r="K71" s="35"/>
      <c r="L71" s="36"/>
      <c r="M71" s="6"/>
      <c r="N71" s="24"/>
      <c r="O71" s="6"/>
      <c r="P71" s="24"/>
      <c r="Q71" s="24">
        <f>SUM(D71,F71,H71,J71,L71,N71,P71)</f>
        <v>0</v>
      </c>
    </row>
    <row r="72" spans="1:17">
      <c r="A72" s="53" t="s">
        <v>15</v>
      </c>
      <c r="B72" s="54"/>
      <c r="C72" s="50"/>
      <c r="D72" s="52">
        <f>SUM(D69:D71)</f>
        <v>0</v>
      </c>
      <c r="E72" s="50"/>
      <c r="F72" s="52">
        <f>SUM(F69:F71)</f>
        <v>0</v>
      </c>
      <c r="G72" s="50"/>
      <c r="H72" s="52">
        <f>SUM(H69:H71)</f>
        <v>0</v>
      </c>
      <c r="I72" s="50"/>
      <c r="J72" s="52">
        <f>SUM(J69:J71)</f>
        <v>110100</v>
      </c>
      <c r="K72" s="50"/>
      <c r="L72" s="52">
        <f>SUM(L69:L71)</f>
        <v>0</v>
      </c>
      <c r="M72" s="50"/>
      <c r="N72" s="52">
        <f>SUM(N69:N71)</f>
        <v>0</v>
      </c>
      <c r="O72" s="50"/>
      <c r="P72" s="52">
        <f>SUM(P69:P71)</f>
        <v>0</v>
      </c>
      <c r="Q72" s="52">
        <f>SUM(Q69:Q71)</f>
        <v>110100</v>
      </c>
    </row>
    <row r="73" spans="1:17" ht="13" customHeight="1">
      <c r="A73" s="287" t="s">
        <v>28</v>
      </c>
      <c r="B73" s="1" t="s">
        <v>16</v>
      </c>
      <c r="C73" s="35"/>
      <c r="D73" s="36"/>
      <c r="E73" s="35"/>
      <c r="F73" s="36"/>
      <c r="G73" s="35"/>
      <c r="H73" s="36"/>
      <c r="I73" s="35"/>
      <c r="J73" s="36"/>
      <c r="K73" s="35"/>
      <c r="L73" s="36"/>
      <c r="M73" s="6"/>
      <c r="N73" s="24"/>
      <c r="O73" s="6"/>
      <c r="P73" s="24"/>
      <c r="Q73" s="24">
        <f>SUM(D73,F73,H73,J73,L73,N73,P73)</f>
        <v>0</v>
      </c>
    </row>
    <row r="74" spans="1:17" ht="13" customHeight="1">
      <c r="A74" s="288"/>
      <c r="B74" s="1" t="s">
        <v>17</v>
      </c>
      <c r="C74" s="35" t="s">
        <v>129</v>
      </c>
      <c r="D74" s="36">
        <v>738</v>
      </c>
      <c r="E74" s="35" t="s">
        <v>132</v>
      </c>
      <c r="F74" s="36">
        <v>100</v>
      </c>
      <c r="G74" s="35"/>
      <c r="H74" s="36"/>
      <c r="I74" s="35"/>
      <c r="J74" s="36"/>
      <c r="K74" s="35"/>
      <c r="L74" s="36"/>
      <c r="M74" s="6"/>
      <c r="N74" s="24"/>
      <c r="O74" s="6"/>
      <c r="P74" s="24"/>
      <c r="Q74" s="24">
        <f>SUM(D74,F74,H74,J74,L74,N74,P74)</f>
        <v>838</v>
      </c>
    </row>
    <row r="75" spans="1:17" ht="13" customHeight="1">
      <c r="A75" s="288"/>
      <c r="B75" s="1" t="s">
        <v>26</v>
      </c>
      <c r="C75" s="35" t="s">
        <v>133</v>
      </c>
      <c r="D75" s="36">
        <v>1582</v>
      </c>
      <c r="E75" s="35" t="s">
        <v>125</v>
      </c>
      <c r="F75" s="36">
        <v>1317</v>
      </c>
      <c r="G75" s="35" t="s">
        <v>146</v>
      </c>
      <c r="H75" s="36">
        <v>1064</v>
      </c>
      <c r="I75" s="35" t="s">
        <v>137</v>
      </c>
      <c r="J75" s="36">
        <v>159</v>
      </c>
      <c r="K75" s="35" t="s">
        <v>145</v>
      </c>
      <c r="L75" s="36">
        <v>2279</v>
      </c>
      <c r="M75" s="6" t="s">
        <v>144</v>
      </c>
      <c r="N75" s="24">
        <v>647</v>
      </c>
      <c r="O75" s="6" t="s">
        <v>138</v>
      </c>
      <c r="P75" s="24">
        <v>733</v>
      </c>
      <c r="Q75" s="24">
        <f>SUM(D75,F75,H75,J75,L75,N75,P75)</f>
        <v>7781</v>
      </c>
    </row>
    <row r="76" spans="1:17" ht="14">
      <c r="A76" s="288"/>
      <c r="B76" s="55" t="s">
        <v>18</v>
      </c>
      <c r="C76" s="50"/>
      <c r="D76" s="52">
        <f>SUM(D73:D75)</f>
        <v>2320</v>
      </c>
      <c r="E76" s="50"/>
      <c r="F76" s="52">
        <f>SUM(F73:F75)</f>
        <v>1417</v>
      </c>
      <c r="G76" s="50"/>
      <c r="H76" s="52">
        <f>SUM(H73:H75)</f>
        <v>1064</v>
      </c>
      <c r="I76" s="50"/>
      <c r="J76" s="52">
        <f>SUM(J73:J75)</f>
        <v>159</v>
      </c>
      <c r="K76" s="50"/>
      <c r="L76" s="52">
        <f>SUM(L73:L75)</f>
        <v>2279</v>
      </c>
      <c r="M76" s="50"/>
      <c r="N76" s="52">
        <f>SUM(N73:N75)</f>
        <v>647</v>
      </c>
      <c r="O76" s="50"/>
      <c r="P76" s="52">
        <f>SUM(P73:P75)</f>
        <v>733</v>
      </c>
      <c r="Q76" s="52">
        <f>SUM(Q73:Q75)</f>
        <v>8619</v>
      </c>
    </row>
    <row r="77" spans="1:17" ht="14">
      <c r="A77" s="288"/>
      <c r="B77" s="1" t="s">
        <v>27</v>
      </c>
      <c r="C77" s="35"/>
      <c r="D77" s="36"/>
      <c r="E77" s="35"/>
      <c r="F77" s="36"/>
      <c r="G77" s="35"/>
      <c r="H77" s="36"/>
      <c r="I77" s="35"/>
      <c r="J77" s="36"/>
      <c r="K77" s="35" t="s">
        <v>107</v>
      </c>
      <c r="L77" s="36">
        <v>30000</v>
      </c>
      <c r="M77" s="6"/>
      <c r="N77" s="24"/>
      <c r="O77" s="6"/>
      <c r="P77" s="24"/>
      <c r="Q77" s="24">
        <f>SUM(D77,F77,H77,J77,L77,N77,P77)</f>
        <v>30000</v>
      </c>
    </row>
    <row r="78" spans="1:17" ht="14">
      <c r="A78" s="288"/>
      <c r="B78" s="1" t="s">
        <v>29</v>
      </c>
      <c r="C78" s="35"/>
      <c r="D78" s="36"/>
      <c r="E78" s="35"/>
      <c r="F78" s="36"/>
      <c r="G78" s="35"/>
      <c r="H78" s="36"/>
      <c r="I78" s="35" t="s">
        <v>135</v>
      </c>
      <c r="J78" s="36">
        <f>30000+100</f>
        <v>30100</v>
      </c>
      <c r="K78" s="35"/>
      <c r="L78" s="36"/>
      <c r="M78" s="6"/>
      <c r="N78" s="24"/>
      <c r="O78" s="6"/>
      <c r="P78" s="24"/>
      <c r="Q78" s="24">
        <f t="shared" ref="Q78:Q84" si="14">SUM(D78,F78,H78,J78,L78,N78,P78)</f>
        <v>30100</v>
      </c>
    </row>
    <row r="79" spans="1:17" ht="14">
      <c r="A79" s="288"/>
      <c r="B79" s="1" t="s">
        <v>20</v>
      </c>
      <c r="C79" s="35"/>
      <c r="D79" s="36"/>
      <c r="E79" s="35"/>
      <c r="F79" s="36"/>
      <c r="G79" s="35"/>
      <c r="H79" s="36"/>
      <c r="I79" s="35"/>
      <c r="J79" s="36"/>
      <c r="K79" s="35"/>
      <c r="L79" s="36"/>
      <c r="M79" s="6"/>
      <c r="N79" s="24"/>
      <c r="O79" s="6"/>
      <c r="P79" s="24"/>
      <c r="Q79" s="24">
        <f t="shared" si="14"/>
        <v>0</v>
      </c>
    </row>
    <row r="80" spans="1:17" ht="14">
      <c r="A80" s="288"/>
      <c r="B80" s="1" t="s">
        <v>21</v>
      </c>
      <c r="C80" s="35"/>
      <c r="D80" s="36"/>
      <c r="E80" s="35"/>
      <c r="F80" s="36"/>
      <c r="G80" s="35"/>
      <c r="H80" s="36"/>
      <c r="I80" s="35"/>
      <c r="J80" s="36"/>
      <c r="K80" s="35"/>
      <c r="L80" s="36"/>
      <c r="M80" s="6"/>
      <c r="N80" s="24"/>
      <c r="O80" s="6"/>
      <c r="P80" s="24"/>
      <c r="Q80" s="24">
        <f t="shared" si="14"/>
        <v>0</v>
      </c>
    </row>
    <row r="81" spans="1:17" ht="14">
      <c r="A81" s="288"/>
      <c r="B81" s="1" t="s">
        <v>22</v>
      </c>
      <c r="C81" s="35"/>
      <c r="D81" s="36"/>
      <c r="E81" s="35"/>
      <c r="F81" s="36"/>
      <c r="G81" s="35"/>
      <c r="H81" s="36"/>
      <c r="I81" s="35"/>
      <c r="J81" s="36"/>
      <c r="K81" s="35"/>
      <c r="L81" s="36"/>
      <c r="M81" s="6"/>
      <c r="N81" s="24"/>
      <c r="O81" s="6"/>
      <c r="P81" s="24"/>
      <c r="Q81" s="24">
        <f t="shared" si="14"/>
        <v>0</v>
      </c>
    </row>
    <row r="82" spans="1:17" ht="14">
      <c r="A82" s="288"/>
      <c r="B82" s="1" t="s">
        <v>23</v>
      </c>
      <c r="C82" s="35" t="s">
        <v>134</v>
      </c>
      <c r="D82" s="36">
        <f>738+200</f>
        <v>938</v>
      </c>
      <c r="E82" s="35"/>
      <c r="F82" s="36"/>
      <c r="G82" s="35"/>
      <c r="H82" s="36"/>
      <c r="I82" s="35"/>
      <c r="J82" s="36"/>
      <c r="K82" s="35"/>
      <c r="L82" s="36"/>
      <c r="M82" s="6"/>
      <c r="N82" s="24"/>
      <c r="O82" s="6"/>
      <c r="P82" s="24"/>
      <c r="Q82" s="24">
        <f t="shared" si="14"/>
        <v>938</v>
      </c>
    </row>
    <row r="83" spans="1:17" ht="14">
      <c r="A83" s="288"/>
      <c r="B83" s="1" t="s">
        <v>19</v>
      </c>
      <c r="C83" s="35"/>
      <c r="D83" s="36"/>
      <c r="E83" s="35"/>
      <c r="F83" s="36"/>
      <c r="G83" s="35"/>
      <c r="H83" s="36"/>
      <c r="I83" s="35"/>
      <c r="J83" s="36"/>
      <c r="K83" s="35"/>
      <c r="L83" s="36"/>
      <c r="M83" s="6"/>
      <c r="N83" s="24"/>
      <c r="O83" s="6"/>
      <c r="P83" s="24"/>
      <c r="Q83" s="24">
        <f t="shared" si="14"/>
        <v>0</v>
      </c>
    </row>
    <row r="84" spans="1:17" ht="14">
      <c r="A84" s="288"/>
      <c r="B84" s="1" t="s">
        <v>30</v>
      </c>
      <c r="C84" s="35"/>
      <c r="D84" s="36"/>
      <c r="E84" s="35"/>
      <c r="F84" s="36"/>
      <c r="G84" s="35"/>
      <c r="H84" s="36"/>
      <c r="I84" s="35"/>
      <c r="J84" s="36"/>
      <c r="K84" s="35"/>
      <c r="L84" s="36"/>
      <c r="M84" s="6"/>
      <c r="N84" s="24"/>
      <c r="O84" s="6"/>
      <c r="P84" s="24"/>
      <c r="Q84" s="24">
        <f t="shared" si="14"/>
        <v>0</v>
      </c>
    </row>
    <row r="85" spans="1:17" ht="14">
      <c r="A85" s="289"/>
      <c r="B85" s="55" t="s">
        <v>18</v>
      </c>
      <c r="C85" s="52"/>
      <c r="D85" s="52">
        <f>SUM(D77:D84)</f>
        <v>938</v>
      </c>
      <c r="E85" s="52"/>
      <c r="F85" s="52">
        <f>SUM(F77:F84)</f>
        <v>0</v>
      </c>
      <c r="G85" s="52"/>
      <c r="H85" s="52">
        <f>SUM(H77:H84)</f>
        <v>0</v>
      </c>
      <c r="I85" s="52"/>
      <c r="J85" s="52">
        <f>SUM(J77:J84)</f>
        <v>30100</v>
      </c>
      <c r="K85" s="52"/>
      <c r="L85" s="52">
        <f>SUM(L77:L84)</f>
        <v>30000</v>
      </c>
      <c r="M85" s="52"/>
      <c r="N85" s="52">
        <f>SUM(N77:N84)</f>
        <v>0</v>
      </c>
      <c r="O85" s="52"/>
      <c r="P85" s="52">
        <f>SUM(P77:P84)</f>
        <v>0</v>
      </c>
      <c r="Q85" s="52">
        <f>SUM(Q77:Q84)</f>
        <v>61038</v>
      </c>
    </row>
    <row r="86" spans="1:17">
      <c r="A86" s="53" t="s">
        <v>24</v>
      </c>
      <c r="B86" s="54"/>
      <c r="C86" s="52"/>
      <c r="D86" s="52">
        <f>D76+D85</f>
        <v>3258</v>
      </c>
      <c r="E86" s="52"/>
      <c r="F86" s="52">
        <f>F76+F85</f>
        <v>1417</v>
      </c>
      <c r="G86" s="52"/>
      <c r="H86" s="52">
        <f>H76+H85</f>
        <v>1064</v>
      </c>
      <c r="I86" s="52"/>
      <c r="J86" s="52">
        <f>J76+J85</f>
        <v>30259</v>
      </c>
      <c r="K86" s="52"/>
      <c r="L86" s="52">
        <f>L76+L85</f>
        <v>32279</v>
      </c>
      <c r="M86" s="52"/>
      <c r="N86" s="52">
        <f>N76+N85</f>
        <v>647</v>
      </c>
      <c r="O86" s="52"/>
      <c r="P86" s="52">
        <f>P76+P85</f>
        <v>733</v>
      </c>
      <c r="Q86" s="52">
        <f>Q76+Q85</f>
        <v>69657</v>
      </c>
    </row>
    <row r="87" spans="1:17">
      <c r="A87" s="57" t="s">
        <v>25</v>
      </c>
      <c r="B87" s="56"/>
      <c r="C87" s="58"/>
      <c r="D87" s="58">
        <f>D68+D72-D86</f>
        <v>198524</v>
      </c>
      <c r="E87" s="58"/>
      <c r="F87" s="58">
        <f>F68+F72-F86</f>
        <v>197107</v>
      </c>
      <c r="G87" s="58"/>
      <c r="H87" s="58">
        <f>H68+H72-H86</f>
        <v>196043</v>
      </c>
      <c r="I87" s="58"/>
      <c r="J87" s="58">
        <f>J68+J72-J86</f>
        <v>275884</v>
      </c>
      <c r="K87" s="58"/>
      <c r="L87" s="58">
        <f>L68+L72-L86</f>
        <v>243605</v>
      </c>
      <c r="M87" s="58"/>
      <c r="N87" s="58">
        <f>N68+N72-N86</f>
        <v>242958</v>
      </c>
      <c r="O87" s="58"/>
      <c r="P87" s="58">
        <f>P68+P72-P86</f>
        <v>242225</v>
      </c>
      <c r="Q87" s="58">
        <f>Q68+Q72-Q86</f>
        <v>242225</v>
      </c>
    </row>
    <row r="88" spans="1:17">
      <c r="A88" s="13" t="s">
        <v>12</v>
      </c>
      <c r="B88" s="14"/>
      <c r="C88" s="26" t="s">
        <v>128</v>
      </c>
      <c r="D88" s="27"/>
      <c r="E88" s="26"/>
      <c r="F88" s="27"/>
      <c r="G88" s="26"/>
      <c r="H88" s="27"/>
      <c r="I88" s="26"/>
      <c r="J88" s="27"/>
      <c r="K88" s="26"/>
      <c r="L88" s="27"/>
      <c r="M88" s="13"/>
      <c r="N88" s="14"/>
      <c r="O88" s="13"/>
      <c r="P88" s="14"/>
      <c r="Q88" s="7"/>
    </row>
    <row r="89" spans="1:17">
      <c r="A89" s="17"/>
      <c r="B89" s="18"/>
      <c r="C89" s="28"/>
      <c r="D89" s="29"/>
      <c r="E89" s="28"/>
      <c r="F89" s="29"/>
      <c r="G89" s="28"/>
      <c r="H89" s="29"/>
      <c r="I89" s="28"/>
      <c r="J89" s="29"/>
      <c r="K89" s="28"/>
      <c r="L89" s="29"/>
      <c r="M89" s="17"/>
      <c r="N89" s="18"/>
      <c r="O89" s="17"/>
      <c r="P89" s="18"/>
      <c r="Q89" s="19"/>
    </row>
    <row r="90" spans="1:17">
      <c r="A90" s="17"/>
      <c r="B90" s="18"/>
      <c r="C90" s="28"/>
      <c r="D90" s="29"/>
      <c r="E90" s="28"/>
      <c r="F90" s="29"/>
      <c r="G90" s="28"/>
      <c r="H90" s="29"/>
      <c r="I90" s="28"/>
      <c r="J90" s="29"/>
      <c r="K90" s="28"/>
      <c r="L90" s="29"/>
      <c r="M90" s="17"/>
      <c r="N90" s="18"/>
      <c r="O90" s="17"/>
      <c r="P90" s="18"/>
      <c r="Q90" s="19"/>
    </row>
    <row r="91" spans="1:17">
      <c r="A91" s="17"/>
      <c r="B91" s="18"/>
      <c r="C91" s="28"/>
      <c r="D91" s="29"/>
      <c r="E91" s="28"/>
      <c r="F91" s="29"/>
      <c r="G91" s="28"/>
      <c r="H91" s="29"/>
      <c r="I91" s="28"/>
      <c r="J91" s="29"/>
      <c r="K91" s="28"/>
      <c r="L91" s="29"/>
      <c r="M91" s="17"/>
      <c r="N91" s="18"/>
      <c r="O91" s="17"/>
      <c r="P91" s="18"/>
      <c r="Q91" s="19"/>
    </row>
    <row r="92" spans="1:17">
      <c r="A92" s="17"/>
      <c r="B92" s="18"/>
      <c r="C92" s="28"/>
      <c r="D92" s="29"/>
      <c r="E92" s="28"/>
      <c r="F92" s="29"/>
      <c r="G92" s="28"/>
      <c r="H92" s="29"/>
      <c r="I92" s="28"/>
      <c r="J92" s="29"/>
      <c r="K92" s="28"/>
      <c r="L92" s="29"/>
      <c r="M92" s="17"/>
      <c r="N92" s="18"/>
      <c r="O92" s="17"/>
      <c r="P92" s="18"/>
      <c r="Q92" s="19"/>
    </row>
    <row r="93" spans="1:17">
      <c r="A93" s="17"/>
      <c r="B93" s="18"/>
      <c r="C93" s="28"/>
      <c r="D93" s="29"/>
      <c r="E93" s="28"/>
      <c r="F93" s="29"/>
      <c r="G93" s="28"/>
      <c r="H93" s="29"/>
      <c r="I93" s="28"/>
      <c r="J93" s="29"/>
      <c r="K93" s="28"/>
      <c r="L93" s="29"/>
      <c r="M93" s="17"/>
      <c r="N93" s="18"/>
      <c r="O93" s="17"/>
      <c r="P93" s="18"/>
      <c r="Q93" s="19"/>
    </row>
    <row r="94" spans="1:17">
      <c r="A94" s="17"/>
      <c r="B94" s="18"/>
      <c r="C94" s="28"/>
      <c r="D94" s="29"/>
      <c r="E94" s="28"/>
      <c r="F94" s="29"/>
      <c r="G94" s="28"/>
      <c r="H94" s="29"/>
      <c r="I94" s="28"/>
      <c r="J94" s="29"/>
      <c r="K94" s="28"/>
      <c r="L94" s="29"/>
      <c r="M94" s="17"/>
      <c r="N94" s="18"/>
      <c r="O94" s="17"/>
      <c r="P94" s="18"/>
      <c r="Q94" s="19"/>
    </row>
    <row r="95" spans="1:17">
      <c r="A95" s="15"/>
      <c r="B95" s="16"/>
      <c r="C95" s="171"/>
      <c r="D95" s="31"/>
      <c r="E95" s="30"/>
      <c r="F95" s="31"/>
      <c r="G95" s="173"/>
      <c r="H95" s="31"/>
      <c r="I95" s="30" t="s">
        <v>147</v>
      </c>
      <c r="J95" s="31"/>
      <c r="K95" s="30"/>
      <c r="L95" s="31"/>
      <c r="M95" s="15"/>
      <c r="N95" s="16"/>
      <c r="O95" s="15"/>
      <c r="P95" s="16"/>
      <c r="Q95" s="5"/>
    </row>
    <row r="97" spans="1:17">
      <c r="A97" s="21" t="str">
        <f>A1</f>
        <v>2021年</v>
      </c>
      <c r="B97" s="21"/>
      <c r="C97" s="21" t="str">
        <f>C1</f>
        <v>1月</v>
      </c>
      <c r="D97" s="4" t="s">
        <v>45</v>
      </c>
    </row>
    <row r="98" spans="1:17" ht="11.25" customHeight="1">
      <c r="A98" s="283"/>
      <c r="B98" s="284"/>
      <c r="C98" s="32">
        <v>17</v>
      </c>
      <c r="D98" s="12" t="s">
        <v>33</v>
      </c>
      <c r="E98" s="33">
        <v>18</v>
      </c>
      <c r="F98" s="22" t="s">
        <v>34</v>
      </c>
      <c r="G98" s="33">
        <v>19</v>
      </c>
      <c r="H98" s="22" t="s">
        <v>37</v>
      </c>
      <c r="I98" s="33">
        <v>20</v>
      </c>
      <c r="J98" s="22" t="s">
        <v>38</v>
      </c>
      <c r="K98" s="33">
        <v>21</v>
      </c>
      <c r="L98" s="22" t="s">
        <v>39</v>
      </c>
      <c r="M98" s="2">
        <v>22</v>
      </c>
      <c r="N98" s="22" t="s">
        <v>40</v>
      </c>
      <c r="O98" s="2">
        <v>23</v>
      </c>
      <c r="P98" s="22" t="s">
        <v>41</v>
      </c>
      <c r="Q98" s="290" t="s">
        <v>42</v>
      </c>
    </row>
    <row r="99" spans="1:17" ht="11.25" customHeight="1">
      <c r="A99" s="285"/>
      <c r="B99" s="286"/>
      <c r="C99" s="34" t="s">
        <v>31</v>
      </c>
      <c r="D99" s="34" t="s">
        <v>32</v>
      </c>
      <c r="E99" s="34" t="s">
        <v>31</v>
      </c>
      <c r="F99" s="34" t="s">
        <v>32</v>
      </c>
      <c r="G99" s="34" t="s">
        <v>31</v>
      </c>
      <c r="H99" s="34" t="s">
        <v>32</v>
      </c>
      <c r="I99" s="34" t="s">
        <v>31</v>
      </c>
      <c r="J99" s="34" t="s">
        <v>32</v>
      </c>
      <c r="K99" s="34" t="s">
        <v>31</v>
      </c>
      <c r="L99" s="34" t="s">
        <v>32</v>
      </c>
      <c r="M99" s="11" t="s">
        <v>31</v>
      </c>
      <c r="N99" s="11" t="s">
        <v>32</v>
      </c>
      <c r="O99" s="11" t="s">
        <v>31</v>
      </c>
      <c r="P99" s="11" t="s">
        <v>32</v>
      </c>
      <c r="Q99" s="291"/>
    </row>
    <row r="100" spans="1:17">
      <c r="A100" s="53" t="s">
        <v>13</v>
      </c>
      <c r="B100" s="54"/>
      <c r="C100" s="50"/>
      <c r="D100" s="51">
        <f>P87</f>
        <v>242225</v>
      </c>
      <c r="E100" s="50"/>
      <c r="F100" s="52">
        <f>D119</f>
        <v>240860</v>
      </c>
      <c r="G100" s="50"/>
      <c r="H100" s="52">
        <f>F119</f>
        <v>235015</v>
      </c>
      <c r="I100" s="50"/>
      <c r="J100" s="52">
        <f>H119</f>
        <v>234485</v>
      </c>
      <c r="K100" s="50"/>
      <c r="L100" s="52">
        <f>J119</f>
        <v>233479</v>
      </c>
      <c r="M100" s="50"/>
      <c r="N100" s="52">
        <f>L119</f>
        <v>233107</v>
      </c>
      <c r="O100" s="50"/>
      <c r="P100" s="52">
        <f>N119</f>
        <v>232264</v>
      </c>
      <c r="Q100" s="51">
        <f>D100</f>
        <v>242225</v>
      </c>
    </row>
    <row r="101" spans="1:17" ht="13" customHeight="1">
      <c r="A101" s="280" t="s">
        <v>36</v>
      </c>
      <c r="B101" s="5" t="s">
        <v>55</v>
      </c>
      <c r="C101" s="35"/>
      <c r="D101" s="36"/>
      <c r="E101" s="35"/>
      <c r="F101" s="36"/>
      <c r="G101" s="35"/>
      <c r="H101" s="36"/>
      <c r="I101" s="35"/>
      <c r="J101" s="36"/>
      <c r="K101" s="35"/>
      <c r="L101" s="36"/>
      <c r="M101" s="6"/>
      <c r="N101" s="24"/>
      <c r="O101" s="6"/>
      <c r="P101" s="24"/>
      <c r="Q101" s="24">
        <f>SUM(D101,F101,H101,J101,L101,N101,P101)</f>
        <v>0</v>
      </c>
    </row>
    <row r="102" spans="1:17">
      <c r="A102" s="281"/>
      <c r="B102" s="6" t="s">
        <v>11</v>
      </c>
      <c r="C102" s="35"/>
      <c r="D102" s="36"/>
      <c r="E102" s="35"/>
      <c r="F102" s="36"/>
      <c r="G102" s="35"/>
      <c r="H102" s="36"/>
      <c r="I102" s="35"/>
      <c r="J102" s="36"/>
      <c r="K102" s="35"/>
      <c r="L102" s="36"/>
      <c r="M102" s="6"/>
      <c r="N102" s="24"/>
      <c r="O102" s="6"/>
      <c r="P102" s="24"/>
      <c r="Q102" s="24">
        <f>SUM(D102,F102,H102,J102,L102,N102,P102)</f>
        <v>0</v>
      </c>
    </row>
    <row r="103" spans="1:17">
      <c r="A103" s="282"/>
      <c r="B103" s="7" t="s">
        <v>14</v>
      </c>
      <c r="C103" s="35"/>
      <c r="D103" s="36"/>
      <c r="E103" s="35"/>
      <c r="F103" s="36"/>
      <c r="G103" s="35"/>
      <c r="H103" s="36"/>
      <c r="I103" s="35"/>
      <c r="J103" s="36"/>
      <c r="K103" s="35"/>
      <c r="L103" s="36"/>
      <c r="M103" s="6"/>
      <c r="N103" s="24"/>
      <c r="O103" s="6"/>
      <c r="P103" s="24"/>
      <c r="Q103" s="24">
        <f>SUM(D103,F103,H103,J103,L103,N103,P103)</f>
        <v>0</v>
      </c>
    </row>
    <row r="104" spans="1:17">
      <c r="A104" s="53" t="s">
        <v>15</v>
      </c>
      <c r="B104" s="54"/>
      <c r="C104" s="50"/>
      <c r="D104" s="52">
        <f>SUM(D101:D103)</f>
        <v>0</v>
      </c>
      <c r="E104" s="50"/>
      <c r="F104" s="52">
        <f>SUM(F101:F103)</f>
        <v>0</v>
      </c>
      <c r="G104" s="50"/>
      <c r="H104" s="52">
        <f>SUM(H101:H103)</f>
        <v>0</v>
      </c>
      <c r="I104" s="50"/>
      <c r="J104" s="52">
        <f>SUM(J101:J103)</f>
        <v>0</v>
      </c>
      <c r="K104" s="50"/>
      <c r="L104" s="52">
        <f>SUM(L101:L103)</f>
        <v>0</v>
      </c>
      <c r="M104" s="50"/>
      <c r="N104" s="52">
        <f>SUM(N101:N103)</f>
        <v>0</v>
      </c>
      <c r="O104" s="50"/>
      <c r="P104" s="52">
        <f>SUM(P101:P103)</f>
        <v>0</v>
      </c>
      <c r="Q104" s="52">
        <f>SUM(Q101:Q103)</f>
        <v>0</v>
      </c>
    </row>
    <row r="105" spans="1:17" ht="13" customHeight="1">
      <c r="A105" s="287" t="s">
        <v>28</v>
      </c>
      <c r="B105" s="1" t="s">
        <v>16</v>
      </c>
      <c r="C105" s="35"/>
      <c r="D105" s="36"/>
      <c r="E105" s="35"/>
      <c r="F105" s="36"/>
      <c r="G105" s="35"/>
      <c r="H105" s="36"/>
      <c r="I105" s="35"/>
      <c r="J105" s="36"/>
      <c r="K105" s="35"/>
      <c r="L105" s="36"/>
      <c r="M105" s="6"/>
      <c r="N105" s="24"/>
      <c r="O105" s="6"/>
      <c r="P105" s="24"/>
      <c r="Q105" s="24">
        <f>SUM(D105,F105,H105,J105,L105,N105,P105)</f>
        <v>0</v>
      </c>
    </row>
    <row r="106" spans="1:17" ht="13" customHeight="1">
      <c r="A106" s="288"/>
      <c r="B106" s="1" t="s">
        <v>17</v>
      </c>
      <c r="C106" s="35"/>
      <c r="D106" s="36"/>
      <c r="E106" s="35"/>
      <c r="F106" s="36"/>
      <c r="G106" s="35"/>
      <c r="H106" s="36"/>
      <c r="I106" s="35"/>
      <c r="J106" s="36"/>
      <c r="K106" s="35"/>
      <c r="L106" s="36"/>
      <c r="M106" s="6"/>
      <c r="N106" s="24"/>
      <c r="O106" s="6"/>
      <c r="P106" s="24"/>
      <c r="Q106" s="24">
        <f>SUM(D106,F106,H106,J106,L106,N106,P106)</f>
        <v>0</v>
      </c>
    </row>
    <row r="107" spans="1:17" ht="13" customHeight="1">
      <c r="A107" s="288"/>
      <c r="B107" s="1" t="s">
        <v>26</v>
      </c>
      <c r="C107" s="35" t="s">
        <v>125</v>
      </c>
      <c r="D107" s="36">
        <v>1365</v>
      </c>
      <c r="E107" s="35" t="s">
        <v>143</v>
      </c>
      <c r="F107" s="36">
        <f>350+615</f>
        <v>965</v>
      </c>
      <c r="G107" s="35" t="s">
        <v>140</v>
      </c>
      <c r="H107" s="36">
        <v>530</v>
      </c>
      <c r="I107" s="35" t="s">
        <v>139</v>
      </c>
      <c r="J107" s="36">
        <v>1006</v>
      </c>
      <c r="K107" s="35" t="s">
        <v>138</v>
      </c>
      <c r="L107" s="36">
        <v>372</v>
      </c>
      <c r="M107" s="6" t="s">
        <v>138</v>
      </c>
      <c r="N107" s="24">
        <v>843</v>
      </c>
      <c r="O107" s="6" t="s">
        <v>125</v>
      </c>
      <c r="P107" s="24">
        <v>470</v>
      </c>
      <c r="Q107" s="24">
        <f>SUM(D107,F107,H107,J107,L107,N107,P107)</f>
        <v>5551</v>
      </c>
    </row>
    <row r="108" spans="1:17" ht="14">
      <c r="A108" s="288"/>
      <c r="B108" s="55" t="s">
        <v>18</v>
      </c>
      <c r="C108" s="50"/>
      <c r="D108" s="52">
        <f>SUM(D105:D107)</f>
        <v>1365</v>
      </c>
      <c r="E108" s="50"/>
      <c r="F108" s="52">
        <f>SUM(F105:F107)</f>
        <v>965</v>
      </c>
      <c r="G108" s="50"/>
      <c r="H108" s="52">
        <f>SUM(H105:H107)</f>
        <v>530</v>
      </c>
      <c r="I108" s="50"/>
      <c r="J108" s="52">
        <f>SUM(J105:J107)</f>
        <v>1006</v>
      </c>
      <c r="K108" s="50"/>
      <c r="L108" s="52">
        <f>SUM(L105:L107)</f>
        <v>372</v>
      </c>
      <c r="M108" s="50"/>
      <c r="N108" s="52">
        <f>SUM(N105:N107)</f>
        <v>843</v>
      </c>
      <c r="O108" s="50"/>
      <c r="P108" s="52">
        <f>SUM(P105:P107)</f>
        <v>470</v>
      </c>
      <c r="Q108" s="52">
        <f>SUM(Q105:Q107)</f>
        <v>5551</v>
      </c>
    </row>
    <row r="109" spans="1:17" ht="14">
      <c r="A109" s="288"/>
      <c r="B109" s="1" t="s">
        <v>27</v>
      </c>
      <c r="C109" s="35"/>
      <c r="D109" s="36"/>
      <c r="E109" s="35"/>
      <c r="F109" s="36"/>
      <c r="G109" s="35"/>
      <c r="H109" s="36"/>
      <c r="I109" s="35"/>
      <c r="J109" s="36"/>
      <c r="K109" s="35"/>
      <c r="L109" s="36"/>
      <c r="M109" s="6"/>
      <c r="N109" s="24"/>
      <c r="O109" s="6"/>
      <c r="P109" s="24"/>
      <c r="Q109" s="24">
        <f t="shared" ref="Q109:Q116" si="15">SUM(D109,F109,H109,J109,L109,N109,P109)</f>
        <v>0</v>
      </c>
    </row>
    <row r="110" spans="1:17" ht="14">
      <c r="A110" s="288"/>
      <c r="B110" s="1" t="s">
        <v>29</v>
      </c>
      <c r="C110" s="35"/>
      <c r="D110" s="36"/>
      <c r="E110" s="35"/>
      <c r="F110" s="36"/>
      <c r="G110" s="35"/>
      <c r="H110" s="36"/>
      <c r="I110" s="35"/>
      <c r="J110" s="36"/>
      <c r="K110" s="35"/>
      <c r="L110" s="36"/>
      <c r="M110" s="35"/>
      <c r="N110" s="36"/>
      <c r="O110" s="6"/>
      <c r="P110" s="24"/>
      <c r="Q110" s="24">
        <f t="shared" si="15"/>
        <v>0</v>
      </c>
    </row>
    <row r="111" spans="1:17" ht="14">
      <c r="A111" s="288"/>
      <c r="B111" s="1" t="s">
        <v>20</v>
      </c>
      <c r="C111" s="35"/>
      <c r="D111" s="36"/>
      <c r="E111" s="35"/>
      <c r="F111" s="36"/>
      <c r="G111" s="35"/>
      <c r="H111" s="36"/>
      <c r="I111" s="35"/>
      <c r="J111" s="36"/>
      <c r="K111" s="35"/>
      <c r="L111" s="36"/>
      <c r="M111" s="35"/>
      <c r="N111" s="36"/>
      <c r="O111" s="6"/>
      <c r="P111" s="24"/>
      <c r="Q111" s="24">
        <f t="shared" si="15"/>
        <v>0</v>
      </c>
    </row>
    <row r="112" spans="1:17" ht="14">
      <c r="A112" s="288"/>
      <c r="B112" s="1" t="s">
        <v>21</v>
      </c>
      <c r="C112" s="35"/>
      <c r="D112" s="36"/>
      <c r="E112" s="35" t="s">
        <v>142</v>
      </c>
      <c r="F112" s="36">
        <v>3180</v>
      </c>
      <c r="G112" s="35"/>
      <c r="H112" s="36"/>
      <c r="I112" s="35"/>
      <c r="J112" s="36"/>
      <c r="K112" s="35"/>
      <c r="L112" s="36"/>
      <c r="M112" s="6"/>
      <c r="N112" s="24"/>
      <c r="O112" s="6"/>
      <c r="P112" s="24"/>
      <c r="Q112" s="24">
        <f t="shared" si="15"/>
        <v>3180</v>
      </c>
    </row>
    <row r="113" spans="1:17" ht="14">
      <c r="A113" s="288"/>
      <c r="B113" s="1" t="s">
        <v>22</v>
      </c>
      <c r="C113" s="35"/>
      <c r="D113" s="36"/>
      <c r="E113" s="35" t="s">
        <v>141</v>
      </c>
      <c r="F113" s="36">
        <v>1700</v>
      </c>
      <c r="G113" s="35"/>
      <c r="H113" s="36"/>
      <c r="I113" s="35"/>
      <c r="J113" s="36"/>
      <c r="K113" s="35"/>
      <c r="L113" s="36"/>
      <c r="M113" s="6"/>
      <c r="N113" s="24"/>
      <c r="O113" s="6"/>
      <c r="P113" s="24"/>
      <c r="Q113" s="24">
        <f t="shared" si="15"/>
        <v>1700</v>
      </c>
    </row>
    <row r="114" spans="1:17" ht="14">
      <c r="A114" s="288"/>
      <c r="B114" s="1" t="s">
        <v>23</v>
      </c>
      <c r="C114" s="35"/>
      <c r="D114" s="36"/>
      <c r="E114" s="35"/>
      <c r="F114" s="36"/>
      <c r="G114" s="35"/>
      <c r="H114" s="36"/>
      <c r="I114" s="35"/>
      <c r="J114" s="36"/>
      <c r="K114" s="35"/>
      <c r="L114" s="36"/>
      <c r="M114" s="6"/>
      <c r="N114" s="24"/>
      <c r="O114" s="6"/>
      <c r="P114" s="24"/>
      <c r="Q114" s="24">
        <f t="shared" si="15"/>
        <v>0</v>
      </c>
    </row>
    <row r="115" spans="1:17" ht="14">
      <c r="A115" s="288"/>
      <c r="B115" s="1" t="s">
        <v>19</v>
      </c>
      <c r="C115" s="35"/>
      <c r="D115" s="36"/>
      <c r="E115" s="35"/>
      <c r="F115" s="36"/>
      <c r="G115" s="35"/>
      <c r="H115" s="36"/>
      <c r="I115" s="35"/>
      <c r="J115" s="36"/>
      <c r="K115" s="35"/>
      <c r="L115" s="36"/>
      <c r="M115" s="6"/>
      <c r="N115" s="24"/>
      <c r="O115" s="6"/>
      <c r="P115" s="24"/>
      <c r="Q115" s="24">
        <f t="shared" si="15"/>
        <v>0</v>
      </c>
    </row>
    <row r="116" spans="1:17" ht="14">
      <c r="A116" s="288"/>
      <c r="B116" s="1" t="s">
        <v>30</v>
      </c>
      <c r="C116" s="35"/>
      <c r="D116" s="36"/>
      <c r="E116" s="35"/>
      <c r="F116" s="36"/>
      <c r="G116" s="35"/>
      <c r="H116" s="36"/>
      <c r="I116" s="35"/>
      <c r="J116" s="36"/>
      <c r="K116" s="35"/>
      <c r="L116" s="36"/>
      <c r="M116" s="6"/>
      <c r="N116" s="24"/>
      <c r="O116" s="6"/>
      <c r="P116" s="24"/>
      <c r="Q116" s="24">
        <f t="shared" si="15"/>
        <v>0</v>
      </c>
    </row>
    <row r="117" spans="1:17" ht="14">
      <c r="A117" s="289"/>
      <c r="B117" s="55" t="s">
        <v>18</v>
      </c>
      <c r="C117" s="52"/>
      <c r="D117" s="52">
        <f>SUM(D109:D116)</f>
        <v>0</v>
      </c>
      <c r="E117" s="52"/>
      <c r="F117" s="52">
        <f>SUM(F109:F116)</f>
        <v>4880</v>
      </c>
      <c r="G117" s="52"/>
      <c r="H117" s="52">
        <f>SUM(H109:H116)</f>
        <v>0</v>
      </c>
      <c r="I117" s="52"/>
      <c r="J117" s="52">
        <f>SUM(J109:J116)</f>
        <v>0</v>
      </c>
      <c r="K117" s="52"/>
      <c r="L117" s="52">
        <f>SUM(L109:L116)</f>
        <v>0</v>
      </c>
      <c r="M117" s="52"/>
      <c r="N117" s="52">
        <f>SUM(N109:N116)</f>
        <v>0</v>
      </c>
      <c r="O117" s="52"/>
      <c r="P117" s="52">
        <f>SUM(P109:P116)</f>
        <v>0</v>
      </c>
      <c r="Q117" s="52">
        <f>SUM(Q109:Q116)</f>
        <v>4880</v>
      </c>
    </row>
    <row r="118" spans="1:17">
      <c r="A118" s="53" t="s">
        <v>24</v>
      </c>
      <c r="B118" s="54"/>
      <c r="C118" s="52"/>
      <c r="D118" s="52">
        <f>D108+D117</f>
        <v>1365</v>
      </c>
      <c r="E118" s="52"/>
      <c r="F118" s="52">
        <f>F108+F117</f>
        <v>5845</v>
      </c>
      <c r="G118" s="52"/>
      <c r="H118" s="52">
        <f>H108+H117</f>
        <v>530</v>
      </c>
      <c r="I118" s="52"/>
      <c r="J118" s="52">
        <f>J108+J117</f>
        <v>1006</v>
      </c>
      <c r="K118" s="52"/>
      <c r="L118" s="52">
        <f>L108+L117</f>
        <v>372</v>
      </c>
      <c r="M118" s="52"/>
      <c r="N118" s="52">
        <f>N108+N117</f>
        <v>843</v>
      </c>
      <c r="O118" s="52"/>
      <c r="P118" s="52">
        <f>P108+P117</f>
        <v>470</v>
      </c>
      <c r="Q118" s="52">
        <f>Q108+Q117</f>
        <v>10431</v>
      </c>
    </row>
    <row r="119" spans="1:17">
      <c r="A119" s="57" t="s">
        <v>25</v>
      </c>
      <c r="B119" s="56"/>
      <c r="C119" s="58"/>
      <c r="D119" s="58">
        <f>D100+D104-D118</f>
        <v>240860</v>
      </c>
      <c r="E119" s="58"/>
      <c r="F119" s="58">
        <f>F100+F104-F118</f>
        <v>235015</v>
      </c>
      <c r="G119" s="58"/>
      <c r="H119" s="58">
        <f>H100+H104-H118</f>
        <v>234485</v>
      </c>
      <c r="I119" s="58"/>
      <c r="J119" s="58">
        <f>J100+J104-J118</f>
        <v>233479</v>
      </c>
      <c r="K119" s="58"/>
      <c r="L119" s="58">
        <f>L100+L104-L118</f>
        <v>233107</v>
      </c>
      <c r="M119" s="58"/>
      <c r="N119" s="58">
        <f>N100+N104-N118</f>
        <v>232264</v>
      </c>
      <c r="O119" s="58"/>
      <c r="P119" s="58">
        <f>P100+P104-P118</f>
        <v>231794</v>
      </c>
      <c r="Q119" s="58">
        <f>Q100+Q104-Q118</f>
        <v>231794</v>
      </c>
    </row>
    <row r="120" spans="1:17">
      <c r="A120" s="13" t="s">
        <v>12</v>
      </c>
      <c r="B120" s="14"/>
      <c r="C120" s="26"/>
      <c r="D120" s="27"/>
      <c r="E120" s="26"/>
      <c r="F120" s="27"/>
      <c r="G120" s="26"/>
      <c r="H120" s="27"/>
      <c r="I120" s="26"/>
      <c r="J120" s="27"/>
      <c r="K120" s="26"/>
      <c r="L120" s="27"/>
      <c r="M120" s="13"/>
      <c r="N120" s="14"/>
      <c r="O120" s="13"/>
      <c r="P120" s="14"/>
      <c r="Q120" s="7"/>
    </row>
    <row r="121" spans="1:17">
      <c r="A121" s="17"/>
      <c r="B121" s="18"/>
      <c r="C121" s="28"/>
      <c r="D121" s="29"/>
      <c r="E121" s="28"/>
      <c r="F121" s="29"/>
      <c r="G121" s="28"/>
      <c r="H121" s="29"/>
      <c r="I121" s="28"/>
      <c r="J121" s="29"/>
      <c r="K121" s="28"/>
      <c r="L121" s="29"/>
      <c r="M121" s="17"/>
      <c r="N121" s="18"/>
      <c r="O121" s="17"/>
      <c r="P121" s="18"/>
      <c r="Q121" s="19"/>
    </row>
    <row r="122" spans="1:17">
      <c r="A122" s="17"/>
      <c r="B122" s="18"/>
      <c r="C122" s="28"/>
      <c r="D122" s="29"/>
      <c r="E122" s="28"/>
      <c r="F122" s="29"/>
      <c r="G122" s="28"/>
      <c r="H122" s="29"/>
      <c r="I122" s="28"/>
      <c r="J122" s="29"/>
      <c r="K122" s="28"/>
      <c r="L122" s="29"/>
      <c r="M122" s="17"/>
      <c r="N122" s="18"/>
      <c r="O122" s="17"/>
      <c r="P122" s="18"/>
      <c r="Q122" s="19"/>
    </row>
    <row r="123" spans="1:17">
      <c r="A123" s="17"/>
      <c r="B123" s="18"/>
      <c r="C123" s="28"/>
      <c r="D123" s="29"/>
      <c r="E123" s="28"/>
      <c r="F123" s="29"/>
      <c r="G123" s="28"/>
      <c r="H123" s="29"/>
      <c r="I123" s="28"/>
      <c r="J123" s="29"/>
      <c r="K123" s="28"/>
      <c r="L123" s="29"/>
      <c r="M123" s="17"/>
      <c r="N123" s="18"/>
      <c r="O123" s="17"/>
      <c r="P123" s="18"/>
      <c r="Q123" s="19"/>
    </row>
    <row r="124" spans="1:17">
      <c r="A124" s="17"/>
      <c r="B124" s="18"/>
      <c r="C124" s="28"/>
      <c r="D124" s="29"/>
      <c r="E124" s="28"/>
      <c r="F124" s="29"/>
      <c r="G124" s="28"/>
      <c r="H124" s="29"/>
      <c r="I124" s="28"/>
      <c r="J124" s="29"/>
      <c r="K124" s="28"/>
      <c r="L124" s="29"/>
      <c r="M124" s="17"/>
      <c r="N124" s="18"/>
      <c r="O124" s="17"/>
      <c r="P124" s="18"/>
      <c r="Q124" s="19"/>
    </row>
    <row r="125" spans="1:17">
      <c r="A125" s="17"/>
      <c r="B125" s="18"/>
      <c r="C125" s="28"/>
      <c r="D125" s="29"/>
      <c r="E125" s="28"/>
      <c r="F125" s="29"/>
      <c r="G125" s="28"/>
      <c r="H125" s="29"/>
      <c r="I125" s="28"/>
      <c r="J125" s="29"/>
      <c r="K125" s="28"/>
      <c r="L125" s="29"/>
      <c r="M125" s="17"/>
      <c r="N125" s="18"/>
      <c r="O125" s="17"/>
      <c r="P125" s="18"/>
      <c r="Q125" s="19"/>
    </row>
    <row r="126" spans="1:17">
      <c r="A126" s="17"/>
      <c r="B126" s="18"/>
      <c r="C126" s="28"/>
      <c r="D126" s="29"/>
      <c r="E126" s="28"/>
      <c r="F126" s="29"/>
      <c r="G126" s="28"/>
      <c r="H126" s="29"/>
      <c r="I126" s="28"/>
      <c r="J126" s="29"/>
      <c r="K126" s="28"/>
      <c r="L126" s="29"/>
      <c r="M126" s="17"/>
      <c r="N126" s="18"/>
      <c r="O126" s="17"/>
      <c r="P126" s="18"/>
      <c r="Q126" s="19"/>
    </row>
    <row r="127" spans="1:17">
      <c r="A127" s="15"/>
      <c r="B127" s="16"/>
      <c r="C127" s="30"/>
      <c r="D127" s="31"/>
      <c r="E127" s="171"/>
      <c r="F127" s="31"/>
      <c r="G127" s="171"/>
      <c r="H127" s="31"/>
      <c r="I127" s="30"/>
      <c r="J127" s="31"/>
      <c r="K127" s="30"/>
      <c r="L127" s="31"/>
      <c r="M127" s="15"/>
      <c r="N127" s="16"/>
      <c r="O127" s="15"/>
      <c r="P127" s="16"/>
      <c r="Q127" s="5"/>
    </row>
    <row r="129" spans="1:17">
      <c r="A129" s="21" t="str">
        <f>A1</f>
        <v>2021年</v>
      </c>
      <c r="B129" s="21"/>
      <c r="C129" s="21" t="str">
        <f>C1</f>
        <v>1月</v>
      </c>
      <c r="D129" s="4" t="s">
        <v>46</v>
      </c>
    </row>
    <row r="130" spans="1:17" ht="11.25" customHeight="1">
      <c r="A130" s="283"/>
      <c r="B130" s="284"/>
      <c r="C130" s="32">
        <v>24</v>
      </c>
      <c r="D130" s="12" t="s">
        <v>33</v>
      </c>
      <c r="E130" s="33">
        <v>25</v>
      </c>
      <c r="F130" s="22" t="s">
        <v>34</v>
      </c>
      <c r="G130" s="33">
        <v>26</v>
      </c>
      <c r="H130" s="22" t="s">
        <v>37</v>
      </c>
      <c r="I130" s="33">
        <v>27</v>
      </c>
      <c r="J130" s="22" t="s">
        <v>38</v>
      </c>
      <c r="K130" s="33">
        <v>28</v>
      </c>
      <c r="L130" s="22" t="s">
        <v>39</v>
      </c>
      <c r="M130" s="33">
        <v>29</v>
      </c>
      <c r="N130" s="22" t="s">
        <v>40</v>
      </c>
      <c r="O130" s="33">
        <v>30</v>
      </c>
      <c r="P130" s="22" t="s">
        <v>41</v>
      </c>
      <c r="Q130" s="290" t="s">
        <v>42</v>
      </c>
    </row>
    <row r="131" spans="1:17" ht="11.25" customHeight="1">
      <c r="A131" s="285"/>
      <c r="B131" s="286"/>
      <c r="C131" s="34" t="s">
        <v>31</v>
      </c>
      <c r="D131" s="34" t="s">
        <v>32</v>
      </c>
      <c r="E131" s="34" t="s">
        <v>31</v>
      </c>
      <c r="F131" s="34" t="s">
        <v>32</v>
      </c>
      <c r="G131" s="34" t="s">
        <v>31</v>
      </c>
      <c r="H131" s="34" t="s">
        <v>32</v>
      </c>
      <c r="I131" s="34" t="s">
        <v>31</v>
      </c>
      <c r="J131" s="34" t="s">
        <v>32</v>
      </c>
      <c r="K131" s="34" t="s">
        <v>31</v>
      </c>
      <c r="L131" s="34" t="s">
        <v>32</v>
      </c>
      <c r="M131" s="34" t="s">
        <v>31</v>
      </c>
      <c r="N131" s="34" t="s">
        <v>32</v>
      </c>
      <c r="O131" s="34" t="s">
        <v>31</v>
      </c>
      <c r="P131" s="34" t="s">
        <v>32</v>
      </c>
      <c r="Q131" s="291"/>
    </row>
    <row r="132" spans="1:17">
      <c r="A132" s="53" t="s">
        <v>13</v>
      </c>
      <c r="B132" s="54"/>
      <c r="C132" s="50"/>
      <c r="D132" s="51">
        <f>P119</f>
        <v>231794</v>
      </c>
      <c r="E132" s="50"/>
      <c r="F132" s="52">
        <f>D151</f>
        <v>230705</v>
      </c>
      <c r="G132" s="50"/>
      <c r="H132" s="52">
        <f>F151</f>
        <v>229867</v>
      </c>
      <c r="I132" s="50"/>
      <c r="J132" s="52">
        <f>H151</f>
        <v>228865</v>
      </c>
      <c r="K132" s="50"/>
      <c r="L132" s="52">
        <f>J151</f>
        <v>227659</v>
      </c>
      <c r="M132" s="50"/>
      <c r="N132" s="52">
        <f>L151</f>
        <v>226917</v>
      </c>
      <c r="O132" s="50"/>
      <c r="P132" s="52">
        <f>N151</f>
        <v>225946</v>
      </c>
      <c r="Q132" s="51">
        <f>D132</f>
        <v>231794</v>
      </c>
    </row>
    <row r="133" spans="1:17" ht="13" customHeight="1">
      <c r="A133" s="280" t="s">
        <v>36</v>
      </c>
      <c r="B133" s="5" t="s">
        <v>55</v>
      </c>
      <c r="C133" s="35"/>
      <c r="D133" s="36"/>
      <c r="E133" s="35"/>
      <c r="F133" s="36"/>
      <c r="G133" s="35"/>
      <c r="H133" s="36"/>
      <c r="I133" s="35"/>
      <c r="J133" s="36"/>
      <c r="K133" s="35"/>
      <c r="L133" s="36"/>
      <c r="M133" s="35"/>
      <c r="N133" s="36"/>
      <c r="O133" s="35"/>
      <c r="P133" s="36"/>
      <c r="Q133" s="24">
        <f>SUM(D133,F133,H133,J133,L133,N133,P133)</f>
        <v>0</v>
      </c>
    </row>
    <row r="134" spans="1:17">
      <c r="A134" s="281"/>
      <c r="B134" s="6" t="s">
        <v>11</v>
      </c>
      <c r="C134" s="35"/>
      <c r="D134" s="36"/>
      <c r="E134" s="35"/>
      <c r="F134" s="36"/>
      <c r="G134" s="35"/>
      <c r="H134" s="36"/>
      <c r="I134" s="35"/>
      <c r="J134" s="36"/>
      <c r="K134" s="35"/>
      <c r="L134" s="36"/>
      <c r="M134" s="35"/>
      <c r="N134" s="36"/>
      <c r="O134" s="35"/>
      <c r="P134" s="36"/>
      <c r="Q134" s="24">
        <f>SUM(D134,F134,H134,J134,L134,N134,P134)</f>
        <v>0</v>
      </c>
    </row>
    <row r="135" spans="1:17">
      <c r="A135" s="282"/>
      <c r="B135" s="7" t="s">
        <v>14</v>
      </c>
      <c r="C135" s="35"/>
      <c r="D135" s="36"/>
      <c r="E135" s="35"/>
      <c r="F135" s="36"/>
      <c r="G135" s="35"/>
      <c r="H135" s="36"/>
      <c r="I135" s="35"/>
      <c r="J135" s="36"/>
      <c r="K135" s="35"/>
      <c r="L135" s="36"/>
      <c r="M135" s="35"/>
      <c r="N135" s="36"/>
      <c r="O135" s="35"/>
      <c r="P135" s="36"/>
      <c r="Q135" s="24">
        <f>SUM(D135,F135,H135,J135,L135,N135,P135)</f>
        <v>0</v>
      </c>
    </row>
    <row r="136" spans="1:17">
      <c r="A136" s="53" t="s">
        <v>15</v>
      </c>
      <c r="B136" s="54"/>
      <c r="C136" s="50"/>
      <c r="D136" s="52">
        <f>SUM(D133:D135)</f>
        <v>0</v>
      </c>
      <c r="E136" s="50"/>
      <c r="F136" s="52">
        <f>SUM(F133:F135)</f>
        <v>0</v>
      </c>
      <c r="G136" s="50"/>
      <c r="H136" s="52">
        <f>SUM(H133:H135)</f>
        <v>0</v>
      </c>
      <c r="I136" s="50"/>
      <c r="J136" s="52">
        <f>SUM(J133:J135)</f>
        <v>0</v>
      </c>
      <c r="K136" s="50"/>
      <c r="L136" s="52">
        <f>SUM(L133:L135)</f>
        <v>0</v>
      </c>
      <c r="M136" s="50"/>
      <c r="N136" s="52">
        <f>SUM(N133:N135)</f>
        <v>0</v>
      </c>
      <c r="O136" s="50"/>
      <c r="P136" s="52">
        <f>SUM(P133:P135)</f>
        <v>0</v>
      </c>
      <c r="Q136" s="52">
        <f>SUM(Q133:Q135)</f>
        <v>0</v>
      </c>
    </row>
    <row r="137" spans="1:17" ht="13" customHeight="1">
      <c r="A137" s="287" t="s">
        <v>28</v>
      </c>
      <c r="B137" s="1" t="s">
        <v>16</v>
      </c>
      <c r="C137" s="35"/>
      <c r="D137" s="36"/>
      <c r="E137" s="35"/>
      <c r="F137" s="36"/>
      <c r="G137" s="35"/>
      <c r="H137" s="36"/>
      <c r="I137" s="35"/>
      <c r="J137" s="36"/>
      <c r="K137" s="35"/>
      <c r="L137" s="36"/>
      <c r="M137" s="35"/>
      <c r="N137" s="36"/>
      <c r="O137" s="35"/>
      <c r="P137" s="36"/>
      <c r="Q137" s="24">
        <f>SUM(D137,F137,H137,J137,L137,N137,P137)</f>
        <v>0</v>
      </c>
    </row>
    <row r="138" spans="1:17" ht="14">
      <c r="A138" s="288"/>
      <c r="B138" s="1" t="s">
        <v>17</v>
      </c>
      <c r="C138" s="35"/>
      <c r="D138" s="36"/>
      <c r="E138" s="35"/>
      <c r="F138" s="36"/>
      <c r="G138" s="35"/>
      <c r="H138" s="36"/>
      <c r="I138" s="35"/>
      <c r="J138" s="36"/>
      <c r="K138" s="35"/>
      <c r="L138" s="36"/>
      <c r="M138" s="35"/>
      <c r="N138" s="36"/>
      <c r="O138" s="35"/>
      <c r="P138" s="36"/>
      <c r="Q138" s="24">
        <f>SUM(D138,F138,H138,J138,L138,N138,P138)</f>
        <v>0</v>
      </c>
    </row>
    <row r="139" spans="1:17" ht="14">
      <c r="A139" s="288"/>
      <c r="B139" s="1" t="s">
        <v>26</v>
      </c>
      <c r="C139" s="35" t="s">
        <v>148</v>
      </c>
      <c r="D139" s="36">
        <f>640+449</f>
        <v>1089</v>
      </c>
      <c r="E139" s="35" t="s">
        <v>125</v>
      </c>
      <c r="F139" s="36">
        <v>838</v>
      </c>
      <c r="G139" s="35" t="s">
        <v>138</v>
      </c>
      <c r="H139" s="36">
        <v>1002</v>
      </c>
      <c r="I139" s="35" t="s">
        <v>148</v>
      </c>
      <c r="J139" s="36">
        <f>440+766</f>
        <v>1206</v>
      </c>
      <c r="K139" s="35" t="s">
        <v>150</v>
      </c>
      <c r="L139" s="36">
        <v>742</v>
      </c>
      <c r="M139" s="35" t="s">
        <v>125</v>
      </c>
      <c r="N139" s="36">
        <v>971</v>
      </c>
      <c r="O139" s="35" t="s">
        <v>149</v>
      </c>
      <c r="P139" s="36">
        <f>870+351</f>
        <v>1221</v>
      </c>
      <c r="Q139" s="24">
        <f>SUM(D139,F139,H139,J139,L139,N139,P139)</f>
        <v>7069</v>
      </c>
    </row>
    <row r="140" spans="1:17" ht="14">
      <c r="A140" s="288"/>
      <c r="B140" s="55" t="s">
        <v>18</v>
      </c>
      <c r="C140" s="50"/>
      <c r="D140" s="52">
        <f>SUM(D137:D139)</f>
        <v>1089</v>
      </c>
      <c r="E140" s="50"/>
      <c r="F140" s="52">
        <f>SUM(F137:F139)</f>
        <v>838</v>
      </c>
      <c r="G140" s="50"/>
      <c r="H140" s="52">
        <f>SUM(H137:H139)</f>
        <v>1002</v>
      </c>
      <c r="I140" s="50"/>
      <c r="J140" s="52">
        <f>SUM(J137:J139)</f>
        <v>1206</v>
      </c>
      <c r="K140" s="50"/>
      <c r="L140" s="52">
        <f>SUM(L137:L139)</f>
        <v>742</v>
      </c>
      <c r="M140" s="50"/>
      <c r="N140" s="52">
        <f>SUM(N137:N139)</f>
        <v>971</v>
      </c>
      <c r="O140" s="50"/>
      <c r="P140" s="52">
        <f>SUM(P137:P139)</f>
        <v>1221</v>
      </c>
      <c r="Q140" s="52">
        <f>SUM(Q137:Q139)</f>
        <v>7069</v>
      </c>
    </row>
    <row r="141" spans="1:17" ht="14">
      <c r="A141" s="288"/>
      <c r="B141" s="1" t="s">
        <v>27</v>
      </c>
      <c r="C141" s="35"/>
      <c r="D141" s="36"/>
      <c r="E141" s="35"/>
      <c r="F141" s="36"/>
      <c r="G141" s="35"/>
      <c r="H141" s="36"/>
      <c r="I141" s="35"/>
      <c r="J141" s="36"/>
      <c r="K141" s="35"/>
      <c r="L141" s="36"/>
      <c r="M141" s="35"/>
      <c r="N141" s="36"/>
      <c r="O141" s="35"/>
      <c r="P141" s="36"/>
      <c r="Q141" s="24">
        <f t="shared" ref="Q141:Q148" si="16">SUM(D141,F141,H141,J141,L141,N141,P141)</f>
        <v>0</v>
      </c>
    </row>
    <row r="142" spans="1:17" ht="14">
      <c r="A142" s="288"/>
      <c r="B142" s="1" t="s">
        <v>29</v>
      </c>
      <c r="C142" s="35"/>
      <c r="D142" s="36"/>
      <c r="E142" s="35"/>
      <c r="F142" s="36"/>
      <c r="G142" s="35"/>
      <c r="H142" s="36"/>
      <c r="I142" s="35"/>
      <c r="J142" s="36"/>
      <c r="K142" s="35"/>
      <c r="L142" s="36"/>
      <c r="M142" s="35"/>
      <c r="N142" s="36"/>
      <c r="O142" s="35"/>
      <c r="P142" s="36"/>
      <c r="Q142" s="24">
        <f t="shared" si="16"/>
        <v>0</v>
      </c>
    </row>
    <row r="143" spans="1:17" ht="14">
      <c r="A143" s="288"/>
      <c r="B143" s="1" t="s">
        <v>20</v>
      </c>
      <c r="C143" s="35"/>
      <c r="D143" s="36"/>
      <c r="E143" s="35"/>
      <c r="F143" s="36"/>
      <c r="G143" s="35"/>
      <c r="H143" s="36"/>
      <c r="I143" s="35"/>
      <c r="J143" s="36"/>
      <c r="K143" s="35"/>
      <c r="L143" s="36"/>
      <c r="M143" s="35"/>
      <c r="N143" s="36"/>
      <c r="O143" s="35"/>
      <c r="P143" s="36"/>
      <c r="Q143" s="24">
        <f t="shared" si="16"/>
        <v>0</v>
      </c>
    </row>
    <row r="144" spans="1:17" ht="14">
      <c r="A144" s="288"/>
      <c r="B144" s="1" t="s">
        <v>21</v>
      </c>
      <c r="C144" s="35"/>
      <c r="D144" s="36"/>
      <c r="E144" s="35"/>
      <c r="F144" s="36"/>
      <c r="G144" s="35"/>
      <c r="H144" s="36"/>
      <c r="I144" s="35"/>
      <c r="J144" s="36"/>
      <c r="K144" s="35"/>
      <c r="L144" s="36"/>
      <c r="M144" s="35"/>
      <c r="N144" s="36"/>
      <c r="O144" s="35"/>
      <c r="P144" s="36"/>
      <c r="Q144" s="24">
        <f t="shared" si="16"/>
        <v>0</v>
      </c>
    </row>
    <row r="145" spans="1:17" ht="14">
      <c r="A145" s="288"/>
      <c r="B145" s="1" t="s">
        <v>22</v>
      </c>
      <c r="C145" s="35"/>
      <c r="D145" s="36"/>
      <c r="E145" s="35"/>
      <c r="F145" s="36"/>
      <c r="G145" s="35"/>
      <c r="H145" s="36"/>
      <c r="I145" s="35"/>
      <c r="J145" s="36"/>
      <c r="K145" s="35"/>
      <c r="L145" s="36"/>
      <c r="M145" s="35"/>
      <c r="N145" s="36"/>
      <c r="O145" s="35"/>
      <c r="P145" s="36"/>
      <c r="Q145" s="24">
        <f t="shared" si="16"/>
        <v>0</v>
      </c>
    </row>
    <row r="146" spans="1:17" ht="14">
      <c r="A146" s="288"/>
      <c r="B146" s="1" t="s">
        <v>23</v>
      </c>
      <c r="C146" s="35"/>
      <c r="D146" s="36"/>
      <c r="E146" s="35"/>
      <c r="F146" s="36"/>
      <c r="G146" s="35"/>
      <c r="H146" s="36"/>
      <c r="I146" s="35"/>
      <c r="J146" s="36"/>
      <c r="K146" s="35"/>
      <c r="L146" s="36"/>
      <c r="M146" s="35"/>
      <c r="N146" s="36"/>
      <c r="O146" s="35"/>
      <c r="P146" s="36"/>
      <c r="Q146" s="24">
        <f t="shared" si="16"/>
        <v>0</v>
      </c>
    </row>
    <row r="147" spans="1:17" ht="14">
      <c r="A147" s="288"/>
      <c r="B147" s="1" t="s">
        <v>19</v>
      </c>
      <c r="C147" s="35"/>
      <c r="D147" s="36"/>
      <c r="E147" s="35"/>
      <c r="F147" s="36"/>
      <c r="G147" s="35"/>
      <c r="H147" s="36"/>
      <c r="I147" s="35"/>
      <c r="J147" s="36"/>
      <c r="K147" s="35"/>
      <c r="L147" s="36"/>
      <c r="M147" s="35"/>
      <c r="N147" s="36"/>
      <c r="O147" s="35"/>
      <c r="P147" s="36"/>
      <c r="Q147" s="24">
        <f t="shared" si="16"/>
        <v>0</v>
      </c>
    </row>
    <row r="148" spans="1:17" ht="14">
      <c r="A148" s="288"/>
      <c r="B148" s="1" t="s">
        <v>30</v>
      </c>
      <c r="C148" s="35"/>
      <c r="D148" s="36"/>
      <c r="E148" s="35"/>
      <c r="F148" s="36"/>
      <c r="G148" s="35"/>
      <c r="H148" s="36"/>
      <c r="I148" s="35"/>
      <c r="J148" s="36"/>
      <c r="K148" s="35"/>
      <c r="L148" s="36"/>
      <c r="M148" s="35"/>
      <c r="N148" s="36"/>
      <c r="O148" s="35"/>
      <c r="P148" s="36"/>
      <c r="Q148" s="24">
        <f t="shared" si="16"/>
        <v>0</v>
      </c>
    </row>
    <row r="149" spans="1:17" ht="14">
      <c r="A149" s="289"/>
      <c r="B149" s="55" t="s">
        <v>18</v>
      </c>
      <c r="C149" s="52"/>
      <c r="D149" s="52">
        <f>SUM(D141:D148)</f>
        <v>0</v>
      </c>
      <c r="E149" s="52"/>
      <c r="F149" s="52">
        <f>SUM(F141:F148)</f>
        <v>0</v>
      </c>
      <c r="G149" s="52"/>
      <c r="H149" s="52">
        <f>SUM(H141:H148)</f>
        <v>0</v>
      </c>
      <c r="I149" s="52"/>
      <c r="J149" s="52">
        <f>SUM(J141:J148)</f>
        <v>0</v>
      </c>
      <c r="K149" s="52"/>
      <c r="L149" s="52">
        <f>SUM(L141:L148)</f>
        <v>0</v>
      </c>
      <c r="M149" s="52"/>
      <c r="N149" s="52">
        <f>SUM(N141:N148)</f>
        <v>0</v>
      </c>
      <c r="O149" s="52"/>
      <c r="P149" s="52">
        <f>SUM(P141:P148)</f>
        <v>0</v>
      </c>
      <c r="Q149" s="52">
        <f>SUM(Q141:Q148)</f>
        <v>0</v>
      </c>
    </row>
    <row r="150" spans="1:17">
      <c r="A150" s="53" t="s">
        <v>24</v>
      </c>
      <c r="B150" s="54"/>
      <c r="C150" s="52"/>
      <c r="D150" s="52">
        <f>D140+D149</f>
        <v>1089</v>
      </c>
      <c r="E150" s="52"/>
      <c r="F150" s="52">
        <f>F140+F149</f>
        <v>838</v>
      </c>
      <c r="G150" s="52"/>
      <c r="H150" s="52">
        <f>H140+H149</f>
        <v>1002</v>
      </c>
      <c r="I150" s="52"/>
      <c r="J150" s="52">
        <f>J140+J149</f>
        <v>1206</v>
      </c>
      <c r="K150" s="52"/>
      <c r="L150" s="52">
        <f>L140+L149</f>
        <v>742</v>
      </c>
      <c r="M150" s="52"/>
      <c r="N150" s="52">
        <f>N140+N149</f>
        <v>971</v>
      </c>
      <c r="O150" s="52"/>
      <c r="P150" s="52">
        <f>P140+P149</f>
        <v>1221</v>
      </c>
      <c r="Q150" s="52">
        <f>Q140+Q149</f>
        <v>7069</v>
      </c>
    </row>
    <row r="151" spans="1:17">
      <c r="A151" s="57" t="s">
        <v>25</v>
      </c>
      <c r="B151" s="56"/>
      <c r="C151" s="58"/>
      <c r="D151" s="58">
        <f>D132+D136-D150</f>
        <v>230705</v>
      </c>
      <c r="E151" s="58"/>
      <c r="F151" s="58">
        <f>F132+F136-F150</f>
        <v>229867</v>
      </c>
      <c r="G151" s="58"/>
      <c r="H151" s="58">
        <f>H132+H136-H150</f>
        <v>228865</v>
      </c>
      <c r="I151" s="58"/>
      <c r="J151" s="58">
        <f>J132+J136-J150</f>
        <v>227659</v>
      </c>
      <c r="K151" s="58"/>
      <c r="L151" s="58">
        <f>L132+L136-L150</f>
        <v>226917</v>
      </c>
      <c r="M151" s="58"/>
      <c r="N151" s="58">
        <f>N132+N136-N150</f>
        <v>225946</v>
      </c>
      <c r="O151" s="58"/>
      <c r="P151" s="58">
        <f>P132+P136-P150</f>
        <v>224725</v>
      </c>
      <c r="Q151" s="58">
        <f>Q132+Q136-Q150</f>
        <v>224725</v>
      </c>
    </row>
    <row r="152" spans="1:17">
      <c r="A152" s="13" t="s">
        <v>12</v>
      </c>
      <c r="B152" s="14"/>
      <c r="C152" s="26"/>
      <c r="D152" s="27"/>
      <c r="E152" s="26"/>
      <c r="F152" s="27"/>
      <c r="G152" s="26"/>
      <c r="H152" s="27"/>
      <c r="I152" s="26"/>
      <c r="J152" s="27"/>
      <c r="K152" s="26"/>
      <c r="L152" s="27"/>
      <c r="M152" s="26"/>
      <c r="N152" s="27"/>
      <c r="O152" s="26"/>
      <c r="P152" s="27"/>
      <c r="Q152" s="7"/>
    </row>
    <row r="153" spans="1:17">
      <c r="A153" s="17"/>
      <c r="B153" s="18"/>
      <c r="C153" s="28"/>
      <c r="D153" s="29"/>
      <c r="E153" s="28"/>
      <c r="F153" s="29"/>
      <c r="G153" s="28"/>
      <c r="H153" s="29"/>
      <c r="I153" s="28"/>
      <c r="J153" s="29"/>
      <c r="K153" s="28"/>
      <c r="L153" s="29"/>
      <c r="M153" s="28"/>
      <c r="N153" s="29"/>
      <c r="O153" s="28"/>
      <c r="P153" s="29"/>
      <c r="Q153" s="19"/>
    </row>
    <row r="154" spans="1:17">
      <c r="A154" s="17"/>
      <c r="B154" s="18"/>
      <c r="C154" s="28"/>
      <c r="D154" s="29"/>
      <c r="E154" s="28"/>
      <c r="F154" s="29"/>
      <c r="G154" s="28"/>
      <c r="H154" s="29"/>
      <c r="I154" s="28"/>
      <c r="J154" s="29"/>
      <c r="K154" s="28"/>
      <c r="L154" s="29"/>
      <c r="M154" s="28"/>
      <c r="N154" s="29"/>
      <c r="O154" s="28"/>
      <c r="P154" s="29"/>
      <c r="Q154" s="19"/>
    </row>
    <row r="155" spans="1:17">
      <c r="A155" s="17"/>
      <c r="B155" s="18"/>
      <c r="C155" s="28"/>
      <c r="D155" s="29"/>
      <c r="E155" s="28"/>
      <c r="F155" s="29"/>
      <c r="G155" s="28"/>
      <c r="H155" s="29"/>
      <c r="I155" s="28"/>
      <c r="J155" s="29"/>
      <c r="K155" s="28"/>
      <c r="L155" s="29"/>
      <c r="M155" s="28"/>
      <c r="N155" s="29"/>
      <c r="O155" s="28"/>
      <c r="P155" s="29"/>
      <c r="Q155" s="19"/>
    </row>
    <row r="156" spans="1:17">
      <c r="A156" s="17"/>
      <c r="B156" s="18"/>
      <c r="C156" s="28"/>
      <c r="D156" s="29"/>
      <c r="E156" s="28"/>
      <c r="F156" s="29"/>
      <c r="G156" s="28"/>
      <c r="H156" s="29"/>
      <c r="I156" s="28"/>
      <c r="J156" s="29"/>
      <c r="K156" s="28"/>
      <c r="L156" s="29"/>
      <c r="M156" s="28"/>
      <c r="N156" s="29"/>
      <c r="O156" s="28"/>
      <c r="P156" s="29"/>
      <c r="Q156" s="19"/>
    </row>
    <row r="157" spans="1:17">
      <c r="A157" s="17"/>
      <c r="B157" s="18"/>
      <c r="C157" s="28"/>
      <c r="D157" s="29"/>
      <c r="E157" s="28"/>
      <c r="F157" s="29"/>
      <c r="G157" s="28"/>
      <c r="H157" s="29"/>
      <c r="I157" s="28"/>
      <c r="J157" s="29"/>
      <c r="K157" s="28"/>
      <c r="L157" s="29"/>
      <c r="M157" s="28"/>
      <c r="N157" s="29"/>
      <c r="O157" s="28"/>
      <c r="P157" s="29"/>
      <c r="Q157" s="19"/>
    </row>
    <row r="158" spans="1:17">
      <c r="A158" s="17"/>
      <c r="B158" s="18"/>
      <c r="C158" s="28"/>
      <c r="D158" s="29"/>
      <c r="E158" s="28"/>
      <c r="F158" s="29"/>
      <c r="G158" s="28"/>
      <c r="H158" s="29"/>
      <c r="I158" s="28"/>
      <c r="J158" s="29"/>
      <c r="K158" s="28"/>
      <c r="L158" s="29"/>
      <c r="M158" s="28"/>
      <c r="N158" s="29"/>
      <c r="O158" s="28"/>
      <c r="P158" s="29"/>
      <c r="Q158" s="19"/>
    </row>
    <row r="159" spans="1:17">
      <c r="A159" s="15"/>
      <c r="B159" s="16"/>
      <c r="C159" s="30"/>
      <c r="D159" s="31"/>
      <c r="E159" s="30"/>
      <c r="F159" s="31"/>
      <c r="G159" s="30"/>
      <c r="H159" s="31"/>
      <c r="I159" s="30"/>
      <c r="J159" s="31"/>
      <c r="K159" s="30"/>
      <c r="L159" s="31"/>
      <c r="M159" s="30"/>
      <c r="N159" s="31"/>
      <c r="O159" s="30"/>
      <c r="P159" s="31"/>
      <c r="Q159" s="5"/>
    </row>
    <row r="161" spans="1:17">
      <c r="A161" s="21" t="str">
        <f>A1</f>
        <v>2021年</v>
      </c>
      <c r="B161" s="21"/>
      <c r="C161" s="21" t="str">
        <f>C1</f>
        <v>1月</v>
      </c>
      <c r="D161" s="4" t="s">
        <v>47</v>
      </c>
    </row>
    <row r="162" spans="1:17" ht="11.25" customHeight="1">
      <c r="A162" s="283"/>
      <c r="B162" s="284"/>
      <c r="C162" s="32">
        <v>31</v>
      </c>
      <c r="D162" s="12" t="s">
        <v>33</v>
      </c>
      <c r="E162" s="156"/>
      <c r="F162" s="157" t="s">
        <v>34</v>
      </c>
      <c r="G162" s="156"/>
      <c r="H162" s="157" t="s">
        <v>37</v>
      </c>
      <c r="I162" s="156"/>
      <c r="J162" s="157" t="s">
        <v>38</v>
      </c>
      <c r="K162" s="156"/>
      <c r="L162" s="157" t="s">
        <v>39</v>
      </c>
      <c r="M162" s="156"/>
      <c r="N162" s="157" t="s">
        <v>40</v>
      </c>
      <c r="O162" s="156"/>
      <c r="P162" s="157" t="s">
        <v>41</v>
      </c>
      <c r="Q162" s="290" t="s">
        <v>42</v>
      </c>
    </row>
    <row r="163" spans="1:17" ht="11.25" customHeight="1">
      <c r="A163" s="285"/>
      <c r="B163" s="286"/>
      <c r="C163" s="34" t="s">
        <v>31</v>
      </c>
      <c r="D163" s="34" t="s">
        <v>32</v>
      </c>
      <c r="E163" s="158" t="s">
        <v>31</v>
      </c>
      <c r="F163" s="158" t="s">
        <v>32</v>
      </c>
      <c r="G163" s="158" t="s">
        <v>31</v>
      </c>
      <c r="H163" s="158" t="s">
        <v>32</v>
      </c>
      <c r="I163" s="158" t="s">
        <v>31</v>
      </c>
      <c r="J163" s="158" t="s">
        <v>32</v>
      </c>
      <c r="K163" s="158" t="s">
        <v>31</v>
      </c>
      <c r="L163" s="158" t="s">
        <v>32</v>
      </c>
      <c r="M163" s="158" t="s">
        <v>31</v>
      </c>
      <c r="N163" s="158" t="s">
        <v>32</v>
      </c>
      <c r="O163" s="158" t="s">
        <v>31</v>
      </c>
      <c r="P163" s="158" t="s">
        <v>32</v>
      </c>
      <c r="Q163" s="291"/>
    </row>
    <row r="164" spans="1:17">
      <c r="A164" s="53" t="s">
        <v>13</v>
      </c>
      <c r="B164" s="54"/>
      <c r="C164" s="50"/>
      <c r="D164" s="51">
        <f>P151</f>
        <v>224725</v>
      </c>
      <c r="E164" s="159"/>
      <c r="F164" s="161">
        <f>D183</f>
        <v>223236</v>
      </c>
      <c r="G164" s="159"/>
      <c r="H164" s="161">
        <f>F183</f>
        <v>223236</v>
      </c>
      <c r="I164" s="159"/>
      <c r="J164" s="161">
        <f>H183</f>
        <v>223236</v>
      </c>
      <c r="K164" s="159"/>
      <c r="L164" s="161">
        <f>J183</f>
        <v>223236</v>
      </c>
      <c r="M164" s="159"/>
      <c r="N164" s="161">
        <f>L183</f>
        <v>223236</v>
      </c>
      <c r="O164" s="159"/>
      <c r="P164" s="161">
        <f>N183</f>
        <v>223236</v>
      </c>
      <c r="Q164" s="51">
        <f>D164</f>
        <v>224725</v>
      </c>
    </row>
    <row r="165" spans="1:17" ht="13" customHeight="1">
      <c r="A165" s="280" t="s">
        <v>36</v>
      </c>
      <c r="B165" s="5" t="s">
        <v>55</v>
      </c>
      <c r="C165" s="35"/>
      <c r="D165" s="36"/>
      <c r="E165" s="162"/>
      <c r="F165" s="163"/>
      <c r="G165" s="162"/>
      <c r="H165" s="163"/>
      <c r="I165" s="162"/>
      <c r="J165" s="163"/>
      <c r="K165" s="162"/>
      <c r="L165" s="163"/>
      <c r="M165" s="162"/>
      <c r="N165" s="163"/>
      <c r="O165" s="162"/>
      <c r="P165" s="163"/>
      <c r="Q165" s="24">
        <f>SUM(D165,F165,H165,J165,L165,N165,P165)</f>
        <v>0</v>
      </c>
    </row>
    <row r="166" spans="1:17">
      <c r="A166" s="281"/>
      <c r="B166" s="6" t="s">
        <v>11</v>
      </c>
      <c r="C166" s="35"/>
      <c r="D166" s="36"/>
      <c r="E166" s="162"/>
      <c r="F166" s="163"/>
      <c r="G166" s="162"/>
      <c r="H166" s="163"/>
      <c r="I166" s="162"/>
      <c r="J166" s="163"/>
      <c r="K166" s="162"/>
      <c r="L166" s="163"/>
      <c r="M166" s="162"/>
      <c r="N166" s="163"/>
      <c r="O166" s="162"/>
      <c r="P166" s="163"/>
      <c r="Q166" s="24">
        <f>SUM(D166,F166,H166,J166,L166,N166,P166)</f>
        <v>0</v>
      </c>
    </row>
    <row r="167" spans="1:17">
      <c r="A167" s="282"/>
      <c r="B167" s="7" t="s">
        <v>14</v>
      </c>
      <c r="C167" s="35"/>
      <c r="D167" s="36"/>
      <c r="E167" s="162"/>
      <c r="F167" s="163"/>
      <c r="G167" s="162"/>
      <c r="H167" s="163"/>
      <c r="I167" s="162"/>
      <c r="J167" s="163"/>
      <c r="K167" s="162"/>
      <c r="L167" s="163"/>
      <c r="M167" s="162"/>
      <c r="N167" s="163"/>
      <c r="O167" s="162"/>
      <c r="P167" s="163"/>
      <c r="Q167" s="24">
        <f>SUM(D167,F167,H167,J167,L167,N167,P167)</f>
        <v>0</v>
      </c>
    </row>
    <row r="168" spans="1:17">
      <c r="A168" s="53" t="s">
        <v>15</v>
      </c>
      <c r="B168" s="54"/>
      <c r="C168" s="50"/>
      <c r="D168" s="52">
        <f>SUM(D165:D167)</f>
        <v>0</v>
      </c>
      <c r="E168" s="159"/>
      <c r="F168" s="161">
        <f>SUM(F165:F167)</f>
        <v>0</v>
      </c>
      <c r="G168" s="159"/>
      <c r="H168" s="161">
        <f>SUM(H165:H167)</f>
        <v>0</v>
      </c>
      <c r="I168" s="159"/>
      <c r="J168" s="161">
        <f>SUM(J165:J167)</f>
        <v>0</v>
      </c>
      <c r="K168" s="159"/>
      <c r="L168" s="161">
        <f>SUM(L165:L167)</f>
        <v>0</v>
      </c>
      <c r="M168" s="159"/>
      <c r="N168" s="161">
        <f>SUM(N165:N167)</f>
        <v>0</v>
      </c>
      <c r="O168" s="159"/>
      <c r="P168" s="161">
        <f>SUM(P165:P167)</f>
        <v>0</v>
      </c>
      <c r="Q168" s="52">
        <f>SUM(Q165:Q167)</f>
        <v>0</v>
      </c>
    </row>
    <row r="169" spans="1:17" ht="11.25" customHeight="1">
      <c r="A169" s="287" t="s">
        <v>28</v>
      </c>
      <c r="B169" s="1" t="s">
        <v>16</v>
      </c>
      <c r="C169" s="35"/>
      <c r="D169" s="36"/>
      <c r="E169" s="162"/>
      <c r="F169" s="163"/>
      <c r="G169" s="162"/>
      <c r="H169" s="163"/>
      <c r="I169" s="162"/>
      <c r="J169" s="163"/>
      <c r="K169" s="162"/>
      <c r="L169" s="163"/>
      <c r="M169" s="162"/>
      <c r="N169" s="163"/>
      <c r="O169" s="162"/>
      <c r="P169" s="163"/>
      <c r="Q169" s="24">
        <f>SUM(D169,F169,H169,J169,L169,N169,P169)</f>
        <v>0</v>
      </c>
    </row>
    <row r="170" spans="1:17" ht="14">
      <c r="A170" s="288"/>
      <c r="B170" s="1" t="s">
        <v>17</v>
      </c>
      <c r="C170" s="35"/>
      <c r="D170" s="36"/>
      <c r="E170" s="162"/>
      <c r="F170" s="163"/>
      <c r="G170" s="162"/>
      <c r="H170" s="163"/>
      <c r="I170" s="162"/>
      <c r="J170" s="163"/>
      <c r="K170" s="162"/>
      <c r="L170" s="163"/>
      <c r="M170" s="162"/>
      <c r="N170" s="163"/>
      <c r="O170" s="162"/>
      <c r="P170" s="163"/>
      <c r="Q170" s="24">
        <f>SUM(D170,F170,H170,J170,L170,N170,P170)</f>
        <v>0</v>
      </c>
    </row>
    <row r="171" spans="1:17" ht="14">
      <c r="A171" s="288"/>
      <c r="B171" s="1" t="s">
        <v>26</v>
      </c>
      <c r="C171" s="35" t="s">
        <v>152</v>
      </c>
      <c r="D171" s="36">
        <f>858+631</f>
        <v>1489</v>
      </c>
      <c r="E171" s="162"/>
      <c r="F171" s="163"/>
      <c r="G171" s="162"/>
      <c r="H171" s="163"/>
      <c r="I171" s="162"/>
      <c r="J171" s="163"/>
      <c r="K171" s="162"/>
      <c r="L171" s="163"/>
      <c r="M171" s="162"/>
      <c r="N171" s="163"/>
      <c r="O171" s="162"/>
      <c r="P171" s="163"/>
      <c r="Q171" s="24">
        <f>SUM(D171,F171,H171,J171,L171,N171,P171)</f>
        <v>1489</v>
      </c>
    </row>
    <row r="172" spans="1:17" ht="14">
      <c r="A172" s="288"/>
      <c r="B172" s="55" t="s">
        <v>18</v>
      </c>
      <c r="C172" s="50"/>
      <c r="D172" s="52">
        <f>SUM(D169:D171)</f>
        <v>1489</v>
      </c>
      <c r="E172" s="159"/>
      <c r="F172" s="161">
        <f>SUM(F169:F171)</f>
        <v>0</v>
      </c>
      <c r="G172" s="159"/>
      <c r="H172" s="161">
        <f>SUM(H169:H171)</f>
        <v>0</v>
      </c>
      <c r="I172" s="159"/>
      <c r="J172" s="161">
        <f>SUM(J169:J171)</f>
        <v>0</v>
      </c>
      <c r="K172" s="159"/>
      <c r="L172" s="161">
        <f>SUM(L169:L171)</f>
        <v>0</v>
      </c>
      <c r="M172" s="159"/>
      <c r="N172" s="161">
        <f>SUM(N169:N171)</f>
        <v>0</v>
      </c>
      <c r="O172" s="159"/>
      <c r="P172" s="161">
        <f>SUM(P169:P171)</f>
        <v>0</v>
      </c>
      <c r="Q172" s="52">
        <f>SUM(Q169:Q171)</f>
        <v>1489</v>
      </c>
    </row>
    <row r="173" spans="1:17" ht="14">
      <c r="A173" s="288"/>
      <c r="B173" s="1" t="s">
        <v>27</v>
      </c>
      <c r="C173" s="35"/>
      <c r="D173" s="36"/>
      <c r="E173" s="162"/>
      <c r="F173" s="163"/>
      <c r="G173" s="162"/>
      <c r="H173" s="163"/>
      <c r="I173" s="162"/>
      <c r="J173" s="163"/>
      <c r="K173" s="162"/>
      <c r="L173" s="163"/>
      <c r="M173" s="162"/>
      <c r="N173" s="163"/>
      <c r="O173" s="162"/>
      <c r="P173" s="163"/>
      <c r="Q173" s="24">
        <f t="shared" ref="Q173:Q180" si="17">SUM(D173,F173,H173,J173,L173,N173,P173)</f>
        <v>0</v>
      </c>
    </row>
    <row r="174" spans="1:17" ht="14">
      <c r="A174" s="288"/>
      <c r="B174" s="1" t="s">
        <v>29</v>
      </c>
      <c r="C174" s="35"/>
      <c r="D174" s="36"/>
      <c r="E174" s="162"/>
      <c r="F174" s="163"/>
      <c r="G174" s="162"/>
      <c r="H174" s="163"/>
      <c r="I174" s="162"/>
      <c r="J174" s="163"/>
      <c r="K174" s="162"/>
      <c r="L174" s="163"/>
      <c r="M174" s="162"/>
      <c r="N174" s="163"/>
      <c r="O174" s="162"/>
      <c r="P174" s="163"/>
      <c r="Q174" s="24">
        <f t="shared" si="17"/>
        <v>0</v>
      </c>
    </row>
    <row r="175" spans="1:17" ht="14">
      <c r="A175" s="288"/>
      <c r="B175" s="1" t="s">
        <v>20</v>
      </c>
      <c r="C175" s="35"/>
      <c r="D175" s="36"/>
      <c r="E175" s="162"/>
      <c r="F175" s="163"/>
      <c r="G175" s="162"/>
      <c r="H175" s="163"/>
      <c r="I175" s="162"/>
      <c r="J175" s="163"/>
      <c r="K175" s="162"/>
      <c r="L175" s="163"/>
      <c r="M175" s="162"/>
      <c r="N175" s="163"/>
      <c r="O175" s="162"/>
      <c r="P175" s="163"/>
      <c r="Q175" s="24">
        <f t="shared" si="17"/>
        <v>0</v>
      </c>
    </row>
    <row r="176" spans="1:17" ht="14">
      <c r="A176" s="288"/>
      <c r="B176" s="1" t="s">
        <v>21</v>
      </c>
      <c r="C176" s="35"/>
      <c r="D176" s="36"/>
      <c r="E176" s="162"/>
      <c r="F176" s="163"/>
      <c r="G176" s="162"/>
      <c r="H176" s="163"/>
      <c r="I176" s="162"/>
      <c r="J176" s="163"/>
      <c r="K176" s="162"/>
      <c r="L176" s="163"/>
      <c r="M176" s="162"/>
      <c r="N176" s="163"/>
      <c r="O176" s="162"/>
      <c r="P176" s="163"/>
      <c r="Q176" s="24">
        <f t="shared" si="17"/>
        <v>0</v>
      </c>
    </row>
    <row r="177" spans="1:17" ht="14">
      <c r="A177" s="288"/>
      <c r="B177" s="1" t="s">
        <v>22</v>
      </c>
      <c r="C177" s="35"/>
      <c r="D177" s="36"/>
      <c r="E177" s="162"/>
      <c r="F177" s="163"/>
      <c r="G177" s="162"/>
      <c r="H177" s="163"/>
      <c r="I177" s="162"/>
      <c r="J177" s="163"/>
      <c r="K177" s="162"/>
      <c r="L177" s="163"/>
      <c r="M177" s="162"/>
      <c r="N177" s="163"/>
      <c r="O177" s="162"/>
      <c r="P177" s="163"/>
      <c r="Q177" s="24">
        <f t="shared" si="17"/>
        <v>0</v>
      </c>
    </row>
    <row r="178" spans="1:17" ht="14">
      <c r="A178" s="288"/>
      <c r="B178" s="1" t="s">
        <v>23</v>
      </c>
      <c r="C178" s="35"/>
      <c r="D178" s="36"/>
      <c r="E178" s="162"/>
      <c r="F178" s="163"/>
      <c r="G178" s="162"/>
      <c r="H178" s="163"/>
      <c r="I178" s="162"/>
      <c r="J178" s="163"/>
      <c r="K178" s="162"/>
      <c r="L178" s="163"/>
      <c r="M178" s="162"/>
      <c r="N178" s="163"/>
      <c r="O178" s="162"/>
      <c r="P178" s="163"/>
      <c r="Q178" s="24">
        <f t="shared" si="17"/>
        <v>0</v>
      </c>
    </row>
    <row r="179" spans="1:17" ht="14">
      <c r="A179" s="288"/>
      <c r="B179" s="1" t="s">
        <v>19</v>
      </c>
      <c r="C179" s="35"/>
      <c r="D179" s="36"/>
      <c r="E179" s="162"/>
      <c r="F179" s="163"/>
      <c r="G179" s="162"/>
      <c r="H179" s="163"/>
      <c r="I179" s="162"/>
      <c r="J179" s="163"/>
      <c r="K179" s="162"/>
      <c r="L179" s="163"/>
      <c r="M179" s="162"/>
      <c r="N179" s="163"/>
      <c r="O179" s="162"/>
      <c r="P179" s="163"/>
      <c r="Q179" s="24">
        <f t="shared" si="17"/>
        <v>0</v>
      </c>
    </row>
    <row r="180" spans="1:17" ht="14">
      <c r="A180" s="288"/>
      <c r="B180" s="1" t="s">
        <v>30</v>
      </c>
      <c r="C180" s="35"/>
      <c r="D180" s="36"/>
      <c r="E180" s="162"/>
      <c r="F180" s="163"/>
      <c r="G180" s="162"/>
      <c r="H180" s="163"/>
      <c r="I180" s="162"/>
      <c r="J180" s="163"/>
      <c r="K180" s="162"/>
      <c r="L180" s="163"/>
      <c r="M180" s="162"/>
      <c r="N180" s="163"/>
      <c r="O180" s="162"/>
      <c r="P180" s="163"/>
      <c r="Q180" s="24">
        <f t="shared" si="17"/>
        <v>0</v>
      </c>
    </row>
    <row r="181" spans="1:17" ht="14">
      <c r="A181" s="289"/>
      <c r="B181" s="55" t="s">
        <v>18</v>
      </c>
      <c r="C181" s="52"/>
      <c r="D181" s="52">
        <f>SUM(D173:D180)</f>
        <v>0</v>
      </c>
      <c r="E181" s="161"/>
      <c r="F181" s="161">
        <f>SUM(F173:F180)</f>
        <v>0</v>
      </c>
      <c r="G181" s="161"/>
      <c r="H181" s="161">
        <f>SUM(H173:H180)</f>
        <v>0</v>
      </c>
      <c r="I181" s="161"/>
      <c r="J181" s="161">
        <f>SUM(J173:J180)</f>
        <v>0</v>
      </c>
      <c r="K181" s="161"/>
      <c r="L181" s="161">
        <f>SUM(L173:L180)</f>
        <v>0</v>
      </c>
      <c r="M181" s="161"/>
      <c r="N181" s="161">
        <f>SUM(N173:N180)</f>
        <v>0</v>
      </c>
      <c r="O181" s="161"/>
      <c r="P181" s="161">
        <f>SUM(P173:P180)</f>
        <v>0</v>
      </c>
      <c r="Q181" s="52">
        <f>SUM(Q173:Q180)</f>
        <v>0</v>
      </c>
    </row>
    <row r="182" spans="1:17">
      <c r="A182" s="53" t="s">
        <v>24</v>
      </c>
      <c r="B182" s="54"/>
      <c r="C182" s="52"/>
      <c r="D182" s="52">
        <f>D172+D181</f>
        <v>1489</v>
      </c>
      <c r="E182" s="161"/>
      <c r="F182" s="161">
        <f>F172+F181</f>
        <v>0</v>
      </c>
      <c r="G182" s="161"/>
      <c r="H182" s="161">
        <f>H172+H181</f>
        <v>0</v>
      </c>
      <c r="I182" s="161"/>
      <c r="J182" s="161">
        <f>J172+J181</f>
        <v>0</v>
      </c>
      <c r="K182" s="161"/>
      <c r="L182" s="161">
        <f>L172+L181</f>
        <v>0</v>
      </c>
      <c r="M182" s="161"/>
      <c r="N182" s="161">
        <f>N172+N181</f>
        <v>0</v>
      </c>
      <c r="O182" s="161"/>
      <c r="P182" s="161">
        <f>P172+P181</f>
        <v>0</v>
      </c>
      <c r="Q182" s="52">
        <f>Q172+Q181</f>
        <v>1489</v>
      </c>
    </row>
    <row r="183" spans="1:17">
      <c r="A183" s="57" t="s">
        <v>25</v>
      </c>
      <c r="B183" s="56"/>
      <c r="C183" s="58"/>
      <c r="D183" s="58">
        <f>D164+D168-D182</f>
        <v>223236</v>
      </c>
      <c r="E183" s="164"/>
      <c r="F183" s="164">
        <f>F164+F168-F182</f>
        <v>223236</v>
      </c>
      <c r="G183" s="164"/>
      <c r="H183" s="164">
        <f>H164+H168-H182</f>
        <v>223236</v>
      </c>
      <c r="I183" s="164"/>
      <c r="J183" s="164">
        <f>J164+J168-J182</f>
        <v>223236</v>
      </c>
      <c r="K183" s="164"/>
      <c r="L183" s="164">
        <f>L164+L168-L182</f>
        <v>223236</v>
      </c>
      <c r="M183" s="164"/>
      <c r="N183" s="164">
        <f>N164+N168-N182</f>
        <v>223236</v>
      </c>
      <c r="O183" s="164"/>
      <c r="P183" s="164">
        <f>P164+P168-P182</f>
        <v>223236</v>
      </c>
      <c r="Q183" s="58">
        <f>Q164+Q168-Q182</f>
        <v>223236</v>
      </c>
    </row>
    <row r="184" spans="1:17">
      <c r="A184" s="13" t="s">
        <v>12</v>
      </c>
      <c r="B184" s="14"/>
      <c r="C184" s="26"/>
      <c r="D184" s="27"/>
      <c r="E184" s="165"/>
      <c r="F184" s="166"/>
      <c r="G184" s="165"/>
      <c r="H184" s="166"/>
      <c r="I184" s="165"/>
      <c r="J184" s="166"/>
      <c r="K184" s="165"/>
      <c r="L184" s="166"/>
      <c r="M184" s="165"/>
      <c r="N184" s="166"/>
      <c r="O184" s="165"/>
      <c r="P184" s="166"/>
      <c r="Q184" s="7"/>
    </row>
    <row r="185" spans="1:17">
      <c r="A185" s="17"/>
      <c r="B185" s="18"/>
      <c r="C185" s="28"/>
      <c r="D185" s="29"/>
      <c r="E185" s="167"/>
      <c r="F185" s="168"/>
      <c r="G185" s="167"/>
      <c r="H185" s="168"/>
      <c r="I185" s="167"/>
      <c r="J185" s="168"/>
      <c r="K185" s="167"/>
      <c r="L185" s="168"/>
      <c r="M185" s="167"/>
      <c r="N185" s="168"/>
      <c r="O185" s="167"/>
      <c r="P185" s="168"/>
      <c r="Q185" s="19"/>
    </row>
    <row r="186" spans="1:17">
      <c r="A186" s="17"/>
      <c r="B186" s="18"/>
      <c r="C186" s="28"/>
      <c r="D186" s="29"/>
      <c r="E186" s="167"/>
      <c r="F186" s="168"/>
      <c r="G186" s="167"/>
      <c r="H186" s="168"/>
      <c r="I186" s="167"/>
      <c r="J186" s="168"/>
      <c r="K186" s="167"/>
      <c r="L186" s="168"/>
      <c r="M186" s="167"/>
      <c r="N186" s="168"/>
      <c r="O186" s="167"/>
      <c r="P186" s="168"/>
      <c r="Q186" s="19"/>
    </row>
    <row r="187" spans="1:17">
      <c r="A187" s="17"/>
      <c r="B187" s="18"/>
      <c r="C187" s="28"/>
      <c r="D187" s="29"/>
      <c r="E187" s="167"/>
      <c r="F187" s="168"/>
      <c r="G187" s="167"/>
      <c r="H187" s="168"/>
      <c r="I187" s="167"/>
      <c r="J187" s="168"/>
      <c r="K187" s="167"/>
      <c r="L187" s="168"/>
      <c r="M187" s="167"/>
      <c r="N187" s="168"/>
      <c r="O187" s="167"/>
      <c r="P187" s="168"/>
      <c r="Q187" s="19"/>
    </row>
    <row r="188" spans="1:17">
      <c r="A188" s="17"/>
      <c r="B188" s="18"/>
      <c r="C188" s="28"/>
      <c r="D188" s="29"/>
      <c r="E188" s="167"/>
      <c r="F188" s="168"/>
      <c r="G188" s="167"/>
      <c r="H188" s="168"/>
      <c r="I188" s="167"/>
      <c r="J188" s="168"/>
      <c r="K188" s="167"/>
      <c r="L188" s="168"/>
      <c r="M188" s="167"/>
      <c r="N188" s="168"/>
      <c r="O188" s="167"/>
      <c r="P188" s="168"/>
      <c r="Q188" s="19"/>
    </row>
    <row r="189" spans="1:17">
      <c r="A189" s="17"/>
      <c r="B189" s="18"/>
      <c r="C189" s="28"/>
      <c r="D189" s="29"/>
      <c r="E189" s="167"/>
      <c r="F189" s="168"/>
      <c r="G189" s="167"/>
      <c r="H189" s="168"/>
      <c r="I189" s="167"/>
      <c r="J189" s="168"/>
      <c r="K189" s="167"/>
      <c r="L189" s="168"/>
      <c r="M189" s="167"/>
      <c r="N189" s="168"/>
      <c r="O189" s="167"/>
      <c r="P189" s="168"/>
      <c r="Q189" s="19"/>
    </row>
    <row r="190" spans="1:17">
      <c r="A190" s="17"/>
      <c r="B190" s="18"/>
      <c r="C190" s="28"/>
      <c r="D190" s="29"/>
      <c r="E190" s="167"/>
      <c r="F190" s="168"/>
      <c r="G190" s="167"/>
      <c r="H190" s="168"/>
      <c r="I190" s="167"/>
      <c r="J190" s="168"/>
      <c r="K190" s="167"/>
      <c r="L190" s="168"/>
      <c r="M190" s="167"/>
      <c r="N190" s="168"/>
      <c r="O190" s="167"/>
      <c r="P190" s="168"/>
      <c r="Q190" s="19"/>
    </row>
    <row r="191" spans="1:17">
      <c r="A191" s="15"/>
      <c r="B191" s="16"/>
      <c r="C191" s="30"/>
      <c r="D191" s="31"/>
      <c r="E191" s="169"/>
      <c r="F191" s="170"/>
      <c r="G191" s="169"/>
      <c r="H191" s="170"/>
      <c r="I191" s="169"/>
      <c r="J191" s="170"/>
      <c r="K191" s="169"/>
      <c r="L191" s="170"/>
      <c r="M191" s="169"/>
      <c r="N191" s="170"/>
      <c r="O191" s="169"/>
      <c r="P191" s="170"/>
      <c r="Q191" s="5"/>
    </row>
  </sheetData>
  <mergeCells count="34">
    <mergeCell ref="Z2:Z3"/>
    <mergeCell ref="AA2:AA3"/>
    <mergeCell ref="A34:B35"/>
    <mergeCell ref="Q34:Q35"/>
    <mergeCell ref="V2:V3"/>
    <mergeCell ref="W2:W3"/>
    <mergeCell ref="X2:X3"/>
    <mergeCell ref="Y2:Y3"/>
    <mergeCell ref="S2:T3"/>
    <mergeCell ref="S5:S7"/>
    <mergeCell ref="S9:S21"/>
    <mergeCell ref="U2:U3"/>
    <mergeCell ref="A2:B3"/>
    <mergeCell ref="A5:A7"/>
    <mergeCell ref="Q2:Q3"/>
    <mergeCell ref="A9:A21"/>
    <mergeCell ref="A37:A39"/>
    <mergeCell ref="A66:B67"/>
    <mergeCell ref="Q66:Q67"/>
    <mergeCell ref="Q162:Q163"/>
    <mergeCell ref="A101:A103"/>
    <mergeCell ref="A130:B131"/>
    <mergeCell ref="Q130:Q131"/>
    <mergeCell ref="A41:A53"/>
    <mergeCell ref="A73:A85"/>
    <mergeCell ref="A105:A117"/>
    <mergeCell ref="A137:A149"/>
    <mergeCell ref="A69:A71"/>
    <mergeCell ref="A98:B99"/>
    <mergeCell ref="A165:A167"/>
    <mergeCell ref="A133:A135"/>
    <mergeCell ref="A162:B163"/>
    <mergeCell ref="A169:A181"/>
    <mergeCell ref="Q98:Q99"/>
  </mergeCells>
  <phoneticPr fontId="3"/>
  <pageMargins left="0.7" right="0.7" top="0.75" bottom="0.75" header="0.51200000000000001" footer="0.51200000000000001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6CE1F-1026-0C4D-9234-2443A5E94897}">
  <dimension ref="A1:AA191"/>
  <sheetViews>
    <sheetView topLeftCell="A152" zoomScale="110" zoomScaleNormal="110" workbookViewId="0">
      <selection activeCell="C172" sqref="C172"/>
    </sheetView>
  </sheetViews>
  <sheetFormatPr baseColWidth="10" defaultColWidth="9" defaultRowHeight="13"/>
  <cols>
    <col min="1" max="1" width="2.6640625" style="4" customWidth="1"/>
    <col min="2" max="2" width="9" style="4"/>
    <col min="3" max="16" width="8" style="4" customWidth="1"/>
    <col min="17" max="17" width="9" style="4"/>
    <col min="18" max="18" width="3.1640625" style="4" customWidth="1"/>
    <col min="19" max="19" width="2.6640625" style="4" customWidth="1"/>
    <col min="20" max="20" width="9" style="4"/>
    <col min="21" max="27" width="10" style="4" customWidth="1"/>
    <col min="28" max="16384" width="9" style="4"/>
  </cols>
  <sheetData>
    <row r="1" spans="1:27">
      <c r="A1" s="4" t="s">
        <v>67</v>
      </c>
      <c r="C1" s="4" t="s">
        <v>64</v>
      </c>
      <c r="D1" s="4" t="s">
        <v>35</v>
      </c>
      <c r="S1" s="21" t="str">
        <f>A1</f>
        <v>2021年</v>
      </c>
      <c r="U1" s="4" t="str">
        <f>C1</f>
        <v>10月</v>
      </c>
    </row>
    <row r="2" spans="1:27">
      <c r="A2" s="283"/>
      <c r="B2" s="284"/>
      <c r="C2" s="154"/>
      <c r="D2" s="155" t="s">
        <v>33</v>
      </c>
      <c r="E2" s="156"/>
      <c r="F2" s="157" t="s">
        <v>34</v>
      </c>
      <c r="G2" s="156"/>
      <c r="H2" s="157" t="s">
        <v>37</v>
      </c>
      <c r="I2" s="156"/>
      <c r="J2" s="157" t="s">
        <v>38</v>
      </c>
      <c r="K2" s="156"/>
      <c r="L2" s="157" t="s">
        <v>39</v>
      </c>
      <c r="M2" s="2">
        <v>1</v>
      </c>
      <c r="N2" s="22" t="s">
        <v>40</v>
      </c>
      <c r="O2" s="2">
        <v>2</v>
      </c>
      <c r="P2" s="22" t="s">
        <v>41</v>
      </c>
      <c r="Q2" s="290" t="s">
        <v>42</v>
      </c>
      <c r="S2" s="283"/>
      <c r="T2" s="284"/>
      <c r="U2" s="290" t="s">
        <v>35</v>
      </c>
      <c r="V2" s="290" t="s">
        <v>43</v>
      </c>
      <c r="W2" s="290" t="s">
        <v>44</v>
      </c>
      <c r="X2" s="290" t="s">
        <v>45</v>
      </c>
      <c r="Y2" s="290" t="s">
        <v>46</v>
      </c>
      <c r="Z2" s="290" t="s">
        <v>47</v>
      </c>
      <c r="AA2" s="290" t="s">
        <v>48</v>
      </c>
    </row>
    <row r="3" spans="1:27">
      <c r="A3" s="285"/>
      <c r="B3" s="286"/>
      <c r="C3" s="158" t="s">
        <v>31</v>
      </c>
      <c r="D3" s="158" t="s">
        <v>32</v>
      </c>
      <c r="E3" s="158" t="s">
        <v>31</v>
      </c>
      <c r="F3" s="158" t="s">
        <v>32</v>
      </c>
      <c r="G3" s="158" t="s">
        <v>31</v>
      </c>
      <c r="H3" s="158" t="s">
        <v>32</v>
      </c>
      <c r="I3" s="158" t="s">
        <v>31</v>
      </c>
      <c r="J3" s="158" t="s">
        <v>32</v>
      </c>
      <c r="K3" s="158" t="s">
        <v>31</v>
      </c>
      <c r="L3" s="158" t="s">
        <v>32</v>
      </c>
      <c r="M3" s="11" t="s">
        <v>31</v>
      </c>
      <c r="N3" s="11" t="s">
        <v>32</v>
      </c>
      <c r="O3" s="11" t="s">
        <v>31</v>
      </c>
      <c r="P3" s="11" t="s">
        <v>32</v>
      </c>
      <c r="Q3" s="291"/>
      <c r="S3" s="285"/>
      <c r="T3" s="286"/>
      <c r="U3" s="291"/>
      <c r="V3" s="291"/>
      <c r="W3" s="291"/>
      <c r="X3" s="291"/>
      <c r="Y3" s="291"/>
      <c r="Z3" s="291"/>
      <c r="AA3" s="291"/>
    </row>
    <row r="4" spans="1:27">
      <c r="A4" s="53" t="s">
        <v>13</v>
      </c>
      <c r="B4" s="54"/>
      <c r="C4" s="159"/>
      <c r="D4" s="160">
        <v>86605</v>
      </c>
      <c r="E4" s="159"/>
      <c r="F4" s="161">
        <f>D23</f>
        <v>86605</v>
      </c>
      <c r="G4" s="159"/>
      <c r="H4" s="161">
        <f>F23</f>
        <v>86605</v>
      </c>
      <c r="I4" s="159"/>
      <c r="J4" s="161">
        <f>H23</f>
        <v>86605</v>
      </c>
      <c r="K4" s="159"/>
      <c r="L4" s="161">
        <f>J23</f>
        <v>86605</v>
      </c>
      <c r="M4" s="50"/>
      <c r="N4" s="52">
        <f>L23</f>
        <v>86605</v>
      </c>
      <c r="O4" s="50"/>
      <c r="P4" s="52">
        <f>N23</f>
        <v>86065</v>
      </c>
      <c r="Q4" s="51">
        <f>D4</f>
        <v>86605</v>
      </c>
      <c r="S4" s="9" t="s">
        <v>13</v>
      </c>
      <c r="T4" s="54"/>
      <c r="U4" s="51">
        <f>Q4</f>
        <v>86605</v>
      </c>
      <c r="V4" s="52">
        <f>U23</f>
        <v>86065</v>
      </c>
      <c r="W4" s="52">
        <f>V23</f>
        <v>78332</v>
      </c>
      <c r="X4" s="52">
        <f>W23</f>
        <v>62907</v>
      </c>
      <c r="Y4" s="52">
        <f>X23</f>
        <v>50342</v>
      </c>
      <c r="Z4" s="52">
        <f>Y23</f>
        <v>33158</v>
      </c>
      <c r="AA4" s="51">
        <f>Q4</f>
        <v>86605</v>
      </c>
    </row>
    <row r="5" spans="1:27">
      <c r="A5" s="280" t="s">
        <v>36</v>
      </c>
      <c r="B5" s="5" t="s">
        <v>55</v>
      </c>
      <c r="C5" s="162"/>
      <c r="D5" s="163"/>
      <c r="E5" s="162"/>
      <c r="F5" s="163"/>
      <c r="G5" s="162"/>
      <c r="H5" s="163"/>
      <c r="I5" s="162"/>
      <c r="J5" s="163"/>
      <c r="K5" s="162"/>
      <c r="L5" s="163"/>
      <c r="M5" s="6"/>
      <c r="N5" s="24"/>
      <c r="O5" s="6"/>
      <c r="P5" s="24"/>
      <c r="Q5" s="24">
        <f>SUM(D5,F5,H5,J5,L5,N5,P5)</f>
        <v>0</v>
      </c>
      <c r="S5" s="292" t="s">
        <v>36</v>
      </c>
      <c r="T5" s="5" t="s">
        <v>55</v>
      </c>
      <c r="U5" s="24">
        <f>Q5</f>
        <v>0</v>
      </c>
      <c r="V5" s="24">
        <f>Q37</f>
        <v>0</v>
      </c>
      <c r="W5" s="24">
        <f>Q69</f>
        <v>0</v>
      </c>
      <c r="X5" s="24">
        <f>Q101</f>
        <v>0</v>
      </c>
      <c r="Y5" s="24">
        <f>Q133</f>
        <v>0</v>
      </c>
      <c r="Z5" s="24">
        <f>Q165</f>
        <v>0</v>
      </c>
      <c r="AA5" s="24">
        <f>SUM(U5:Z5)</f>
        <v>0</v>
      </c>
    </row>
    <row r="6" spans="1:27">
      <c r="A6" s="281"/>
      <c r="B6" s="6" t="s">
        <v>11</v>
      </c>
      <c r="C6" s="162"/>
      <c r="D6" s="163"/>
      <c r="E6" s="162"/>
      <c r="F6" s="163"/>
      <c r="G6" s="162"/>
      <c r="H6" s="163"/>
      <c r="I6" s="162"/>
      <c r="J6" s="163"/>
      <c r="K6" s="162"/>
      <c r="L6" s="163"/>
      <c r="M6" s="6"/>
      <c r="N6" s="24"/>
      <c r="O6" s="6"/>
      <c r="P6" s="24"/>
      <c r="Q6" s="24">
        <f>SUM(D6,F6,H6,J6,L6,N6,P6)</f>
        <v>0</v>
      </c>
      <c r="S6" s="293"/>
      <c r="T6" s="3" t="s">
        <v>11</v>
      </c>
      <c r="U6" s="24">
        <f>Q6</f>
        <v>0</v>
      </c>
      <c r="V6" s="24">
        <f>Q38</f>
        <v>0</v>
      </c>
      <c r="W6" s="24">
        <f>Q70</f>
        <v>0</v>
      </c>
      <c r="X6" s="24">
        <f>Q102</f>
        <v>0</v>
      </c>
      <c r="Y6" s="24">
        <f>Q134</f>
        <v>0</v>
      </c>
      <c r="Z6" s="24">
        <f>Q166</f>
        <v>0</v>
      </c>
      <c r="AA6" s="24">
        <f>SUM(U6:Z6)</f>
        <v>0</v>
      </c>
    </row>
    <row r="7" spans="1:27">
      <c r="A7" s="282"/>
      <c r="B7" s="7" t="s">
        <v>14</v>
      </c>
      <c r="C7" s="162"/>
      <c r="D7" s="163"/>
      <c r="E7" s="162"/>
      <c r="F7" s="163"/>
      <c r="G7" s="162"/>
      <c r="H7" s="163"/>
      <c r="I7" s="162"/>
      <c r="J7" s="163"/>
      <c r="K7" s="162"/>
      <c r="L7" s="163"/>
      <c r="M7" s="6"/>
      <c r="N7" s="24"/>
      <c r="O7" s="6"/>
      <c r="P7" s="24"/>
      <c r="Q7" s="24">
        <f>SUM(D7,F7,H7,J7,L7,N7,P7)</f>
        <v>0</v>
      </c>
      <c r="S7" s="294"/>
      <c r="T7" s="14" t="s">
        <v>14</v>
      </c>
      <c r="U7" s="24">
        <f>Q7</f>
        <v>0</v>
      </c>
      <c r="V7" s="24">
        <f>Q39</f>
        <v>0</v>
      </c>
      <c r="W7" s="24">
        <f>Q71</f>
        <v>0</v>
      </c>
      <c r="X7" s="24">
        <f>Q103</f>
        <v>0</v>
      </c>
      <c r="Y7" s="24">
        <f>Q135</f>
        <v>0</v>
      </c>
      <c r="Z7" s="24">
        <f>Q167</f>
        <v>0</v>
      </c>
      <c r="AA7" s="24">
        <f>SUM(U7:Z7)</f>
        <v>0</v>
      </c>
    </row>
    <row r="8" spans="1:27">
      <c r="A8" s="53" t="s">
        <v>15</v>
      </c>
      <c r="B8" s="54"/>
      <c r="C8" s="159"/>
      <c r="D8" s="161">
        <f>SUM(D5:D7)</f>
        <v>0</v>
      </c>
      <c r="E8" s="159"/>
      <c r="F8" s="161">
        <f>SUM(F5:F7)</f>
        <v>0</v>
      </c>
      <c r="G8" s="159"/>
      <c r="H8" s="161">
        <f>SUM(H5:H7)</f>
        <v>0</v>
      </c>
      <c r="I8" s="159"/>
      <c r="J8" s="161">
        <f>SUM(J5:J7)</f>
        <v>0</v>
      </c>
      <c r="K8" s="159"/>
      <c r="L8" s="161">
        <f>SUM(L5:L7)</f>
        <v>0</v>
      </c>
      <c r="M8" s="50"/>
      <c r="N8" s="52">
        <f>SUM(N5:N7)</f>
        <v>0</v>
      </c>
      <c r="O8" s="50"/>
      <c r="P8" s="52">
        <f>SUM(P5:P7)</f>
        <v>0</v>
      </c>
      <c r="Q8" s="52">
        <f>SUM(Q5:Q7)</f>
        <v>0</v>
      </c>
      <c r="S8" s="50" t="s">
        <v>15</v>
      </c>
      <c r="T8" s="54"/>
      <c r="U8" s="52">
        <f>SUM(U5:U7)</f>
        <v>0</v>
      </c>
      <c r="V8" s="52">
        <f t="shared" ref="V8:AA8" si="0">SUM(V5:V7)</f>
        <v>0</v>
      </c>
      <c r="W8" s="52">
        <f t="shared" si="0"/>
        <v>0</v>
      </c>
      <c r="X8" s="52">
        <f t="shared" si="0"/>
        <v>0</v>
      </c>
      <c r="Y8" s="52">
        <f t="shared" si="0"/>
        <v>0</v>
      </c>
      <c r="Z8" s="52">
        <f t="shared" si="0"/>
        <v>0</v>
      </c>
      <c r="AA8" s="52">
        <f t="shared" si="0"/>
        <v>0</v>
      </c>
    </row>
    <row r="9" spans="1:27" ht="14" customHeight="1">
      <c r="A9" s="287" t="s">
        <v>28</v>
      </c>
      <c r="B9" s="1" t="s">
        <v>16</v>
      </c>
      <c r="C9" s="162"/>
      <c r="D9" s="163"/>
      <c r="E9" s="162"/>
      <c r="F9" s="163"/>
      <c r="G9" s="162"/>
      <c r="H9" s="163"/>
      <c r="I9" s="162"/>
      <c r="J9" s="163"/>
      <c r="K9" s="162"/>
      <c r="L9" s="163"/>
      <c r="M9" s="6"/>
      <c r="N9" s="24"/>
      <c r="O9" s="6"/>
      <c r="P9" s="24"/>
      <c r="Q9" s="24">
        <f>SUM(D9,F9,H9,J9,L9,N9,P9)</f>
        <v>0</v>
      </c>
      <c r="S9" s="292" t="s">
        <v>28</v>
      </c>
      <c r="T9" s="20" t="s">
        <v>16</v>
      </c>
      <c r="U9" s="24">
        <f>Q9</f>
        <v>0</v>
      </c>
      <c r="V9" s="24">
        <f>Q41</f>
        <v>596</v>
      </c>
      <c r="W9" s="24">
        <f>Q73</f>
        <v>720</v>
      </c>
      <c r="X9" s="24">
        <f>Q105</f>
        <v>0</v>
      </c>
      <c r="Y9" s="24">
        <f>Q137</f>
        <v>0</v>
      </c>
      <c r="Z9" s="24">
        <f>Q169</f>
        <v>0</v>
      </c>
      <c r="AA9" s="24">
        <f>SUM(U9:Z9)</f>
        <v>1316</v>
      </c>
    </row>
    <row r="10" spans="1:27" ht="14">
      <c r="A10" s="288"/>
      <c r="B10" s="1" t="s">
        <v>17</v>
      </c>
      <c r="C10" s="162"/>
      <c r="D10" s="163"/>
      <c r="E10" s="162"/>
      <c r="F10" s="163"/>
      <c r="G10" s="162"/>
      <c r="H10" s="163"/>
      <c r="I10" s="162"/>
      <c r="J10" s="163"/>
      <c r="K10" s="162"/>
      <c r="L10" s="163"/>
      <c r="M10" s="6"/>
      <c r="N10" s="24"/>
      <c r="O10" s="6"/>
      <c r="P10" s="24"/>
      <c r="Q10" s="24">
        <f>SUM(D10,F10,H10,J10,L10,N10,P10)</f>
        <v>0</v>
      </c>
      <c r="S10" s="295"/>
      <c r="T10" s="20" t="s">
        <v>17</v>
      </c>
      <c r="U10" s="24">
        <f>Q10</f>
        <v>0</v>
      </c>
      <c r="V10" s="24">
        <f>Q42</f>
        <v>322</v>
      </c>
      <c r="W10" s="24">
        <f>Q74</f>
        <v>2663</v>
      </c>
      <c r="X10" s="24">
        <f>Q106</f>
        <v>2914</v>
      </c>
      <c r="Y10" s="24">
        <f>Q138</f>
        <v>0</v>
      </c>
      <c r="Z10" s="24">
        <f>Q170</f>
        <v>0</v>
      </c>
      <c r="AA10" s="24">
        <f>SUM(U10:Z10)</f>
        <v>5899</v>
      </c>
    </row>
    <row r="11" spans="1:27" ht="14">
      <c r="A11" s="288"/>
      <c r="B11" s="1" t="s">
        <v>26</v>
      </c>
      <c r="C11" s="162"/>
      <c r="D11" s="163"/>
      <c r="E11" s="162"/>
      <c r="F11" s="163"/>
      <c r="G11" s="162"/>
      <c r="H11" s="163"/>
      <c r="I11" s="162"/>
      <c r="J11" s="163"/>
      <c r="K11" s="162"/>
      <c r="L11" s="163"/>
      <c r="M11" s="6" t="s">
        <v>125</v>
      </c>
      <c r="N11" s="24">
        <v>540</v>
      </c>
      <c r="O11" s="6"/>
      <c r="P11" s="24"/>
      <c r="Q11" s="24">
        <f>SUM(D11,F11,H11,J11,L11,N11,P11)</f>
        <v>540</v>
      </c>
      <c r="S11" s="295"/>
      <c r="T11" s="20" t="s">
        <v>26</v>
      </c>
      <c r="U11" s="24">
        <f>Q11</f>
        <v>540</v>
      </c>
      <c r="V11" s="24">
        <f>Q43</f>
        <v>4715</v>
      </c>
      <c r="W11" s="24">
        <f>Q75</f>
        <v>5188</v>
      </c>
      <c r="X11" s="24">
        <f>Q107</f>
        <v>5281</v>
      </c>
      <c r="Y11" s="24">
        <f>Q139</f>
        <v>9704</v>
      </c>
      <c r="Z11" s="24">
        <f>Q171</f>
        <v>1664</v>
      </c>
      <c r="AA11" s="24">
        <f>SUM(U11:Z11)</f>
        <v>27092</v>
      </c>
    </row>
    <row r="12" spans="1:27" ht="14">
      <c r="A12" s="288"/>
      <c r="B12" s="55" t="s">
        <v>18</v>
      </c>
      <c r="C12" s="161"/>
      <c r="D12" s="161">
        <f>SUM(D9:D11)</f>
        <v>0</v>
      </c>
      <c r="E12" s="161"/>
      <c r="F12" s="161">
        <f>SUM(F9:F11)</f>
        <v>0</v>
      </c>
      <c r="G12" s="159"/>
      <c r="H12" s="161">
        <f>SUM(H9:H11)</f>
        <v>0</v>
      </c>
      <c r="I12" s="159"/>
      <c r="J12" s="161">
        <f>SUM(J9:J11)</f>
        <v>0</v>
      </c>
      <c r="K12" s="159"/>
      <c r="L12" s="161">
        <f>SUM(L9:L11)</f>
        <v>0</v>
      </c>
      <c r="M12" s="50"/>
      <c r="N12" s="52">
        <f>SUM(N9:N11)</f>
        <v>540</v>
      </c>
      <c r="O12" s="50"/>
      <c r="P12" s="52">
        <f>SUM(P9:P11)</f>
        <v>0</v>
      </c>
      <c r="Q12" s="52">
        <f>SUM(Q9:Q11)</f>
        <v>540</v>
      </c>
      <c r="S12" s="295"/>
      <c r="T12" s="59" t="s">
        <v>18</v>
      </c>
      <c r="U12" s="52">
        <f>SUM(U9:U11)</f>
        <v>540</v>
      </c>
      <c r="V12" s="52">
        <f t="shared" ref="V12:AA12" si="1">SUM(V9:V11)</f>
        <v>5633</v>
      </c>
      <c r="W12" s="52">
        <f t="shared" si="1"/>
        <v>8571</v>
      </c>
      <c r="X12" s="52">
        <f t="shared" si="1"/>
        <v>8195</v>
      </c>
      <c r="Y12" s="52">
        <f t="shared" si="1"/>
        <v>9704</v>
      </c>
      <c r="Z12" s="52">
        <f t="shared" si="1"/>
        <v>1664</v>
      </c>
      <c r="AA12" s="52">
        <f t="shared" si="1"/>
        <v>34307</v>
      </c>
    </row>
    <row r="13" spans="1:27" ht="14">
      <c r="A13" s="288"/>
      <c r="B13" s="1" t="s">
        <v>27</v>
      </c>
      <c r="C13" s="162"/>
      <c r="D13" s="163"/>
      <c r="E13" s="162"/>
      <c r="F13" s="163"/>
      <c r="G13" s="162"/>
      <c r="H13" s="163"/>
      <c r="I13" s="162"/>
      <c r="J13" s="163"/>
      <c r="K13" s="162"/>
      <c r="L13" s="163"/>
      <c r="M13" s="6"/>
      <c r="N13" s="24"/>
      <c r="O13" s="6"/>
      <c r="P13" s="24"/>
      <c r="Q13" s="24">
        <f t="shared" ref="Q13:Q20" si="2">SUM(D13,F13,H13,J13,L13,N13,P13)</f>
        <v>0</v>
      </c>
      <c r="S13" s="295"/>
      <c r="T13" s="20" t="s">
        <v>27</v>
      </c>
      <c r="U13" s="24">
        <f t="shared" ref="U13:U20" si="3">Q13</f>
        <v>0</v>
      </c>
      <c r="V13" s="24">
        <f t="shared" ref="V13:V20" si="4">Q45</f>
        <v>0</v>
      </c>
      <c r="W13" s="24">
        <f t="shared" ref="W13:W20" si="5">Q77</f>
        <v>0</v>
      </c>
      <c r="X13" s="24">
        <f t="shared" ref="X13:X20" si="6">Q109</f>
        <v>0</v>
      </c>
      <c r="Y13" s="24">
        <f t="shared" ref="Y13:Y20" si="7">Q141</f>
        <v>0</v>
      </c>
      <c r="Z13" s="24">
        <f t="shared" ref="Z13:Z20" si="8">Q173</f>
        <v>0</v>
      </c>
      <c r="AA13" s="24">
        <f t="shared" ref="AA13:AA20" si="9">SUM(U13:Z13)</f>
        <v>0</v>
      </c>
    </row>
    <row r="14" spans="1:27" ht="14">
      <c r="A14" s="288"/>
      <c r="B14" s="1" t="s">
        <v>29</v>
      </c>
      <c r="C14" s="162"/>
      <c r="D14" s="163"/>
      <c r="E14" s="162"/>
      <c r="F14" s="163"/>
      <c r="G14" s="162"/>
      <c r="H14" s="163"/>
      <c r="I14" s="162"/>
      <c r="J14" s="163"/>
      <c r="K14" s="162"/>
      <c r="L14" s="163"/>
      <c r="M14" s="6"/>
      <c r="N14" s="24"/>
      <c r="O14" s="6"/>
      <c r="P14" s="24"/>
      <c r="Q14" s="24">
        <f t="shared" si="2"/>
        <v>0</v>
      </c>
      <c r="S14" s="295"/>
      <c r="T14" s="20" t="s">
        <v>29</v>
      </c>
      <c r="U14" s="24">
        <f t="shared" si="3"/>
        <v>0</v>
      </c>
      <c r="V14" s="24">
        <f t="shared" si="4"/>
        <v>0</v>
      </c>
      <c r="W14" s="24">
        <f t="shared" si="5"/>
        <v>0</v>
      </c>
      <c r="X14" s="24">
        <f t="shared" si="6"/>
        <v>0</v>
      </c>
      <c r="Y14" s="24">
        <f t="shared" si="7"/>
        <v>0</v>
      </c>
      <c r="Z14" s="24">
        <f t="shared" si="8"/>
        <v>0</v>
      </c>
      <c r="AA14" s="24">
        <f t="shared" si="9"/>
        <v>0</v>
      </c>
    </row>
    <row r="15" spans="1:27" ht="14">
      <c r="A15" s="288"/>
      <c r="B15" s="1" t="s">
        <v>20</v>
      </c>
      <c r="C15" s="162"/>
      <c r="D15" s="163"/>
      <c r="E15" s="162"/>
      <c r="F15" s="163"/>
      <c r="G15" s="162"/>
      <c r="H15" s="163"/>
      <c r="I15" s="162"/>
      <c r="J15" s="163"/>
      <c r="K15" s="162"/>
      <c r="L15" s="163"/>
      <c r="M15" s="6"/>
      <c r="N15" s="24"/>
      <c r="O15" s="6"/>
      <c r="P15" s="24"/>
      <c r="Q15" s="24">
        <f t="shared" si="2"/>
        <v>0</v>
      </c>
      <c r="S15" s="295"/>
      <c r="T15" s="20" t="s">
        <v>20</v>
      </c>
      <c r="U15" s="24">
        <f t="shared" si="3"/>
        <v>0</v>
      </c>
      <c r="V15" s="24">
        <f t="shared" si="4"/>
        <v>0</v>
      </c>
      <c r="W15" s="24">
        <f t="shared" si="5"/>
        <v>0</v>
      </c>
      <c r="X15" s="24">
        <f t="shared" si="6"/>
        <v>0</v>
      </c>
      <c r="Y15" s="24">
        <f t="shared" si="7"/>
        <v>0</v>
      </c>
      <c r="Z15" s="24">
        <f t="shared" si="8"/>
        <v>0</v>
      </c>
      <c r="AA15" s="24">
        <f t="shared" si="9"/>
        <v>0</v>
      </c>
    </row>
    <row r="16" spans="1:27" ht="14">
      <c r="A16" s="288"/>
      <c r="B16" s="1" t="s">
        <v>21</v>
      </c>
      <c r="C16" s="162"/>
      <c r="D16" s="163"/>
      <c r="E16" s="162"/>
      <c r="F16" s="163"/>
      <c r="G16" s="162"/>
      <c r="H16" s="163"/>
      <c r="I16" s="162"/>
      <c r="J16" s="163"/>
      <c r="K16" s="162"/>
      <c r="L16" s="163"/>
      <c r="M16" s="6"/>
      <c r="N16" s="24"/>
      <c r="O16" s="6"/>
      <c r="P16" s="24"/>
      <c r="Q16" s="24">
        <f t="shared" si="2"/>
        <v>0</v>
      </c>
      <c r="S16" s="295"/>
      <c r="T16" s="20" t="s">
        <v>21</v>
      </c>
      <c r="U16" s="24">
        <f t="shared" si="3"/>
        <v>0</v>
      </c>
      <c r="V16" s="24">
        <f t="shared" si="4"/>
        <v>0</v>
      </c>
      <c r="W16" s="24">
        <f t="shared" si="5"/>
        <v>0</v>
      </c>
      <c r="X16" s="24">
        <f t="shared" si="6"/>
        <v>0</v>
      </c>
      <c r="Y16" s="24">
        <f t="shared" si="7"/>
        <v>0</v>
      </c>
      <c r="Z16" s="24">
        <f t="shared" si="8"/>
        <v>0</v>
      </c>
      <c r="AA16" s="24">
        <f t="shared" si="9"/>
        <v>0</v>
      </c>
    </row>
    <row r="17" spans="1:27" ht="14">
      <c r="A17" s="288"/>
      <c r="B17" s="1" t="s">
        <v>22</v>
      </c>
      <c r="C17" s="162"/>
      <c r="D17" s="163"/>
      <c r="E17" s="162"/>
      <c r="F17" s="163"/>
      <c r="G17" s="162"/>
      <c r="H17" s="163"/>
      <c r="I17" s="162"/>
      <c r="J17" s="163"/>
      <c r="K17" s="162"/>
      <c r="L17" s="163"/>
      <c r="M17" s="6"/>
      <c r="N17" s="24"/>
      <c r="O17" s="6"/>
      <c r="P17" s="24"/>
      <c r="Q17" s="24">
        <f t="shared" si="2"/>
        <v>0</v>
      </c>
      <c r="S17" s="295"/>
      <c r="T17" s="20" t="s">
        <v>22</v>
      </c>
      <c r="U17" s="24">
        <f t="shared" si="3"/>
        <v>0</v>
      </c>
      <c r="V17" s="24">
        <f t="shared" si="4"/>
        <v>0</v>
      </c>
      <c r="W17" s="24">
        <f t="shared" si="5"/>
        <v>0</v>
      </c>
      <c r="X17" s="24">
        <f t="shared" si="6"/>
        <v>0</v>
      </c>
      <c r="Y17" s="24">
        <f t="shared" si="7"/>
        <v>7480</v>
      </c>
      <c r="Z17" s="24">
        <f t="shared" si="8"/>
        <v>0</v>
      </c>
      <c r="AA17" s="24">
        <f t="shared" si="9"/>
        <v>7480</v>
      </c>
    </row>
    <row r="18" spans="1:27" ht="14">
      <c r="A18" s="288"/>
      <c r="B18" s="1" t="s">
        <v>23</v>
      </c>
      <c r="C18" s="162"/>
      <c r="D18" s="163"/>
      <c r="E18" s="162"/>
      <c r="F18" s="163"/>
      <c r="G18" s="162"/>
      <c r="H18" s="163"/>
      <c r="I18" s="162"/>
      <c r="J18" s="163"/>
      <c r="K18" s="162"/>
      <c r="L18" s="163"/>
      <c r="M18" s="6"/>
      <c r="N18" s="24"/>
      <c r="O18" s="6"/>
      <c r="P18" s="24"/>
      <c r="Q18" s="24">
        <f t="shared" si="2"/>
        <v>0</v>
      </c>
      <c r="S18" s="295"/>
      <c r="T18" s="20" t="s">
        <v>23</v>
      </c>
      <c r="U18" s="24">
        <f t="shared" si="3"/>
        <v>0</v>
      </c>
      <c r="V18" s="24">
        <f t="shared" si="4"/>
        <v>0</v>
      </c>
      <c r="W18" s="24">
        <f t="shared" si="5"/>
        <v>6854</v>
      </c>
      <c r="X18" s="24">
        <f t="shared" si="6"/>
        <v>2670</v>
      </c>
      <c r="Y18" s="24">
        <f t="shared" si="7"/>
        <v>0</v>
      </c>
      <c r="Z18" s="24">
        <f t="shared" si="8"/>
        <v>0</v>
      </c>
      <c r="AA18" s="24">
        <f t="shared" si="9"/>
        <v>9524</v>
      </c>
    </row>
    <row r="19" spans="1:27" ht="14">
      <c r="A19" s="288"/>
      <c r="B19" s="1" t="s">
        <v>19</v>
      </c>
      <c r="C19" s="162"/>
      <c r="D19" s="163"/>
      <c r="E19" s="162"/>
      <c r="F19" s="163"/>
      <c r="G19" s="162"/>
      <c r="H19" s="163"/>
      <c r="I19" s="162"/>
      <c r="J19" s="163"/>
      <c r="K19" s="162"/>
      <c r="L19" s="163"/>
      <c r="M19" s="6"/>
      <c r="N19" s="24"/>
      <c r="O19" s="6"/>
      <c r="P19" s="24"/>
      <c r="Q19" s="24">
        <f t="shared" si="2"/>
        <v>0</v>
      </c>
      <c r="S19" s="295"/>
      <c r="T19" s="20" t="s">
        <v>19</v>
      </c>
      <c r="U19" s="24">
        <f t="shared" si="3"/>
        <v>0</v>
      </c>
      <c r="V19" s="24">
        <f t="shared" si="4"/>
        <v>2100</v>
      </c>
      <c r="W19" s="24">
        <f t="shared" si="5"/>
        <v>0</v>
      </c>
      <c r="X19" s="24">
        <f t="shared" si="6"/>
        <v>1700</v>
      </c>
      <c r="Y19" s="24">
        <f t="shared" si="7"/>
        <v>0</v>
      </c>
      <c r="Z19" s="24">
        <f t="shared" si="8"/>
        <v>0</v>
      </c>
      <c r="AA19" s="24">
        <f t="shared" si="9"/>
        <v>3800</v>
      </c>
    </row>
    <row r="20" spans="1:27" ht="14">
      <c r="A20" s="288"/>
      <c r="B20" s="1" t="s">
        <v>30</v>
      </c>
      <c r="C20" s="162"/>
      <c r="D20" s="163"/>
      <c r="E20" s="162"/>
      <c r="F20" s="163"/>
      <c r="G20" s="162"/>
      <c r="H20" s="163"/>
      <c r="I20" s="162"/>
      <c r="J20" s="163"/>
      <c r="K20" s="162"/>
      <c r="L20" s="163"/>
      <c r="M20" s="6"/>
      <c r="N20" s="24"/>
      <c r="O20" s="6"/>
      <c r="P20" s="24"/>
      <c r="Q20" s="24">
        <f t="shared" si="2"/>
        <v>0</v>
      </c>
      <c r="S20" s="295"/>
      <c r="T20" s="20" t="s">
        <v>30</v>
      </c>
      <c r="U20" s="24">
        <f t="shared" si="3"/>
        <v>0</v>
      </c>
      <c r="V20" s="24">
        <f t="shared" si="4"/>
        <v>0</v>
      </c>
      <c r="W20" s="24">
        <f t="shared" si="5"/>
        <v>0</v>
      </c>
      <c r="X20" s="24">
        <f t="shared" si="6"/>
        <v>0</v>
      </c>
      <c r="Y20" s="24">
        <f t="shared" si="7"/>
        <v>0</v>
      </c>
      <c r="Z20" s="24">
        <f t="shared" si="8"/>
        <v>0</v>
      </c>
      <c r="AA20" s="24">
        <f t="shared" si="9"/>
        <v>0</v>
      </c>
    </row>
    <row r="21" spans="1:27" ht="14">
      <c r="A21" s="289"/>
      <c r="B21" s="55" t="s">
        <v>18</v>
      </c>
      <c r="C21" s="161"/>
      <c r="D21" s="161">
        <f>SUM(D13:D20)</f>
        <v>0</v>
      </c>
      <c r="E21" s="161"/>
      <c r="F21" s="161">
        <f>SUM(F13:F20)</f>
        <v>0</v>
      </c>
      <c r="G21" s="161"/>
      <c r="H21" s="161">
        <f>SUM(H13:H20)</f>
        <v>0</v>
      </c>
      <c r="I21" s="161"/>
      <c r="J21" s="161">
        <f>SUM(J13:J20)</f>
        <v>0</v>
      </c>
      <c r="K21" s="161"/>
      <c r="L21" s="161">
        <f>SUM(L13:L20)</f>
        <v>0</v>
      </c>
      <c r="M21" s="52"/>
      <c r="N21" s="52">
        <f>SUM(N13:N20)</f>
        <v>0</v>
      </c>
      <c r="O21" s="52"/>
      <c r="P21" s="52">
        <f>SUM(P13:P20)</f>
        <v>0</v>
      </c>
      <c r="Q21" s="52">
        <f>SUM(Q13:Q20)</f>
        <v>0</v>
      </c>
      <c r="S21" s="296"/>
      <c r="T21" s="59" t="s">
        <v>18</v>
      </c>
      <c r="U21" s="52">
        <f t="shared" ref="U21:AA21" si="10">SUM(U13:U20)</f>
        <v>0</v>
      </c>
      <c r="V21" s="52">
        <f t="shared" si="10"/>
        <v>2100</v>
      </c>
      <c r="W21" s="52">
        <f t="shared" si="10"/>
        <v>6854</v>
      </c>
      <c r="X21" s="52">
        <f t="shared" si="10"/>
        <v>4370</v>
      </c>
      <c r="Y21" s="52">
        <f t="shared" si="10"/>
        <v>7480</v>
      </c>
      <c r="Z21" s="52">
        <f t="shared" si="10"/>
        <v>0</v>
      </c>
      <c r="AA21" s="52">
        <f t="shared" si="10"/>
        <v>20804</v>
      </c>
    </row>
    <row r="22" spans="1:27">
      <c r="A22" s="53" t="s">
        <v>24</v>
      </c>
      <c r="B22" s="54"/>
      <c r="C22" s="161"/>
      <c r="D22" s="161">
        <f>D12+D21</f>
        <v>0</v>
      </c>
      <c r="E22" s="161"/>
      <c r="F22" s="161">
        <f>F12+F21</f>
        <v>0</v>
      </c>
      <c r="G22" s="161"/>
      <c r="H22" s="161">
        <f>H12+H21</f>
        <v>0</v>
      </c>
      <c r="I22" s="161"/>
      <c r="J22" s="161">
        <f>J12+J21</f>
        <v>0</v>
      </c>
      <c r="K22" s="161"/>
      <c r="L22" s="161">
        <f>L12+L21</f>
        <v>0</v>
      </c>
      <c r="M22" s="52"/>
      <c r="N22" s="52">
        <f>N12+N21</f>
        <v>540</v>
      </c>
      <c r="O22" s="52"/>
      <c r="P22" s="52">
        <f>P12+P21</f>
        <v>0</v>
      </c>
      <c r="Q22" s="52">
        <f>Q12+Q21</f>
        <v>540</v>
      </c>
      <c r="S22" s="60" t="s">
        <v>24</v>
      </c>
      <c r="T22" s="54"/>
      <c r="U22" s="52">
        <f t="shared" ref="U22:AA22" si="11">U12+U21</f>
        <v>540</v>
      </c>
      <c r="V22" s="52">
        <f t="shared" si="11"/>
        <v>7733</v>
      </c>
      <c r="W22" s="52">
        <f t="shared" si="11"/>
        <v>15425</v>
      </c>
      <c r="X22" s="52">
        <f t="shared" si="11"/>
        <v>12565</v>
      </c>
      <c r="Y22" s="52">
        <f t="shared" si="11"/>
        <v>17184</v>
      </c>
      <c r="Z22" s="52">
        <f t="shared" si="11"/>
        <v>1664</v>
      </c>
      <c r="AA22" s="52">
        <f t="shared" si="11"/>
        <v>55111</v>
      </c>
    </row>
    <row r="23" spans="1:27">
      <c r="A23" s="57" t="s">
        <v>25</v>
      </c>
      <c r="B23" s="56"/>
      <c r="C23" s="164"/>
      <c r="D23" s="164">
        <f>D4+D8-D22</f>
        <v>86605</v>
      </c>
      <c r="E23" s="164"/>
      <c r="F23" s="164">
        <f>F4+F8-F22</f>
        <v>86605</v>
      </c>
      <c r="G23" s="164"/>
      <c r="H23" s="164">
        <f>H4+H8-H22</f>
        <v>86605</v>
      </c>
      <c r="I23" s="164"/>
      <c r="J23" s="164">
        <f>J4+J8-J22</f>
        <v>86605</v>
      </c>
      <c r="K23" s="164"/>
      <c r="L23" s="164">
        <f>L4+L8-L22</f>
        <v>86605</v>
      </c>
      <c r="M23" s="58"/>
      <c r="N23" s="58">
        <f>N4+N8-N22</f>
        <v>86065</v>
      </c>
      <c r="O23" s="58"/>
      <c r="P23" s="58">
        <f>P4+P8-P22</f>
        <v>86065</v>
      </c>
      <c r="Q23" s="58">
        <f>Q4+Q8-Q22</f>
        <v>86065</v>
      </c>
      <c r="S23" s="48" t="s">
        <v>25</v>
      </c>
      <c r="T23" s="8"/>
      <c r="U23" s="23">
        <f t="shared" ref="U23:AA23" si="12">U4+U8-U22</f>
        <v>86065</v>
      </c>
      <c r="V23" s="23">
        <f t="shared" si="12"/>
        <v>78332</v>
      </c>
      <c r="W23" s="23">
        <f t="shared" si="12"/>
        <v>62907</v>
      </c>
      <c r="X23" s="23">
        <f t="shared" si="12"/>
        <v>50342</v>
      </c>
      <c r="Y23" s="23">
        <f t="shared" si="12"/>
        <v>33158</v>
      </c>
      <c r="Z23" s="23">
        <f t="shared" si="12"/>
        <v>31494</v>
      </c>
      <c r="AA23" s="23">
        <f t="shared" si="12"/>
        <v>31494</v>
      </c>
    </row>
    <row r="24" spans="1:27">
      <c r="A24" s="13" t="s">
        <v>12</v>
      </c>
      <c r="B24" s="14"/>
      <c r="C24" s="165"/>
      <c r="D24" s="166"/>
      <c r="E24" s="165"/>
      <c r="F24" s="166"/>
      <c r="G24" s="165"/>
      <c r="H24" s="166"/>
      <c r="I24" s="165"/>
      <c r="J24" s="166"/>
      <c r="K24" s="165"/>
      <c r="L24" s="166"/>
      <c r="M24" s="13"/>
      <c r="N24" s="14"/>
      <c r="O24" s="13"/>
      <c r="P24" s="14"/>
      <c r="Q24" s="7"/>
      <c r="S24" s="49" t="s">
        <v>12</v>
      </c>
      <c r="T24" s="14"/>
      <c r="U24" s="7"/>
      <c r="V24" s="7"/>
      <c r="W24" s="7"/>
      <c r="X24" s="7"/>
      <c r="Y24" s="7"/>
      <c r="Z24" s="7"/>
      <c r="AA24" s="7"/>
    </row>
    <row r="25" spans="1:27">
      <c r="A25" s="17"/>
      <c r="B25" s="18"/>
      <c r="C25" s="167"/>
      <c r="D25" s="168"/>
      <c r="E25" s="167"/>
      <c r="F25" s="168"/>
      <c r="G25" s="167"/>
      <c r="H25" s="168"/>
      <c r="I25" s="167"/>
      <c r="J25" s="168"/>
      <c r="K25" s="167"/>
      <c r="L25" s="168"/>
      <c r="M25" s="17"/>
      <c r="N25" s="18"/>
      <c r="O25" s="17"/>
      <c r="P25" s="18"/>
      <c r="Q25" s="19"/>
      <c r="S25" s="17"/>
      <c r="T25" s="18"/>
      <c r="U25" s="19"/>
      <c r="V25" s="19"/>
      <c r="W25" s="19"/>
      <c r="X25" s="19"/>
      <c r="Y25" s="19"/>
      <c r="Z25" s="19"/>
      <c r="AA25" s="19"/>
    </row>
    <row r="26" spans="1:27">
      <c r="A26" s="17"/>
      <c r="B26" s="18"/>
      <c r="C26" s="167"/>
      <c r="D26" s="168"/>
      <c r="E26" s="167"/>
      <c r="F26" s="168"/>
      <c r="G26" s="167"/>
      <c r="H26" s="168"/>
      <c r="I26" s="167"/>
      <c r="J26" s="168"/>
      <c r="K26" s="167"/>
      <c r="L26" s="168"/>
      <c r="M26" s="17"/>
      <c r="N26" s="18"/>
      <c r="O26" s="17"/>
      <c r="P26" s="18"/>
      <c r="Q26" s="19"/>
      <c r="S26" s="17"/>
      <c r="T26" s="18"/>
      <c r="U26" s="19"/>
      <c r="V26" s="19"/>
      <c r="W26" s="19"/>
      <c r="X26" s="19"/>
      <c r="Y26" s="19"/>
      <c r="Z26" s="19"/>
      <c r="AA26" s="19"/>
    </row>
    <row r="27" spans="1:27">
      <c r="A27" s="17"/>
      <c r="B27" s="18"/>
      <c r="C27" s="167"/>
      <c r="D27" s="168"/>
      <c r="E27" s="167"/>
      <c r="F27" s="168"/>
      <c r="G27" s="167"/>
      <c r="H27" s="168"/>
      <c r="I27" s="167"/>
      <c r="J27" s="168"/>
      <c r="K27" s="167"/>
      <c r="L27" s="168"/>
      <c r="M27" s="17"/>
      <c r="N27" s="18"/>
      <c r="O27" s="17"/>
      <c r="P27" s="18"/>
      <c r="Q27" s="19"/>
      <c r="S27" s="17"/>
      <c r="T27" s="18"/>
      <c r="U27" s="19"/>
      <c r="V27" s="19"/>
      <c r="W27" s="19"/>
      <c r="X27" s="19"/>
      <c r="Y27" s="19"/>
      <c r="Z27" s="19"/>
      <c r="AA27" s="19"/>
    </row>
    <row r="28" spans="1:27">
      <c r="A28" s="17"/>
      <c r="B28" s="18"/>
      <c r="C28" s="167"/>
      <c r="D28" s="168"/>
      <c r="E28" s="167"/>
      <c r="F28" s="168"/>
      <c r="G28" s="167"/>
      <c r="H28" s="168"/>
      <c r="I28" s="167"/>
      <c r="J28" s="168"/>
      <c r="K28" s="167"/>
      <c r="L28" s="168"/>
      <c r="M28" s="17"/>
      <c r="N28" s="18"/>
      <c r="O28" s="17"/>
      <c r="P28" s="18"/>
      <c r="Q28" s="19"/>
      <c r="S28" s="17"/>
      <c r="T28" s="18"/>
      <c r="U28" s="19"/>
      <c r="V28" s="19"/>
      <c r="W28" s="19"/>
      <c r="X28" s="19"/>
      <c r="Y28" s="19"/>
      <c r="Z28" s="19"/>
      <c r="AA28" s="19"/>
    </row>
    <row r="29" spans="1:27">
      <c r="A29" s="17"/>
      <c r="B29" s="18"/>
      <c r="C29" s="167"/>
      <c r="D29" s="168"/>
      <c r="E29" s="167"/>
      <c r="F29" s="168"/>
      <c r="G29" s="167"/>
      <c r="H29" s="168"/>
      <c r="I29" s="167"/>
      <c r="J29" s="168"/>
      <c r="K29" s="167"/>
      <c r="L29" s="168"/>
      <c r="M29" s="17"/>
      <c r="N29" s="18"/>
      <c r="O29" s="17"/>
      <c r="P29" s="18"/>
      <c r="Q29" s="19"/>
      <c r="S29" s="17"/>
      <c r="T29" s="18"/>
      <c r="U29" s="19"/>
      <c r="V29" s="19"/>
      <c r="W29" s="19"/>
      <c r="X29" s="19"/>
      <c r="Y29" s="19"/>
      <c r="Z29" s="19"/>
      <c r="AA29" s="19"/>
    </row>
    <row r="30" spans="1:27">
      <c r="A30" s="17"/>
      <c r="B30" s="18"/>
      <c r="C30" s="167"/>
      <c r="D30" s="168"/>
      <c r="E30" s="167"/>
      <c r="F30" s="168"/>
      <c r="G30" s="167"/>
      <c r="H30" s="168"/>
      <c r="I30" s="167"/>
      <c r="J30" s="168"/>
      <c r="K30" s="167"/>
      <c r="L30" s="168"/>
      <c r="M30" s="17"/>
      <c r="N30" s="18"/>
      <c r="O30" s="17"/>
      <c r="P30" s="18"/>
      <c r="Q30" s="19"/>
      <c r="S30" s="17"/>
      <c r="T30" s="18"/>
      <c r="U30" s="19"/>
      <c r="V30" s="19"/>
      <c r="W30" s="19"/>
      <c r="X30" s="19"/>
      <c r="Y30" s="19"/>
      <c r="Z30" s="19"/>
      <c r="AA30" s="19"/>
    </row>
    <row r="31" spans="1:27">
      <c r="A31" s="15"/>
      <c r="B31" s="16"/>
      <c r="C31" s="169"/>
      <c r="D31" s="170"/>
      <c r="E31" s="169"/>
      <c r="F31" s="170"/>
      <c r="G31" s="169"/>
      <c r="H31" s="170"/>
      <c r="I31" s="169"/>
      <c r="J31" s="170"/>
      <c r="K31" s="169"/>
      <c r="L31" s="170"/>
      <c r="M31" s="15"/>
      <c r="N31" s="16"/>
      <c r="O31" s="15"/>
      <c r="P31" s="16"/>
      <c r="Q31" s="5"/>
      <c r="S31" s="15"/>
      <c r="T31" s="16"/>
      <c r="U31" s="5"/>
      <c r="V31" s="5"/>
      <c r="W31" s="5"/>
      <c r="X31" s="5"/>
      <c r="Y31" s="5"/>
      <c r="Z31" s="5"/>
      <c r="AA31" s="5"/>
    </row>
    <row r="32" spans="1:27"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7">
      <c r="A33" s="21" t="str">
        <f>A1</f>
        <v>2021年</v>
      </c>
      <c r="B33" s="21"/>
      <c r="C33" s="46" t="str">
        <f>C1</f>
        <v>10月</v>
      </c>
      <c r="D33" s="47" t="s">
        <v>43</v>
      </c>
      <c r="E33" s="47"/>
      <c r="F33" s="47"/>
      <c r="G33" s="47"/>
      <c r="H33" s="47"/>
      <c r="I33" s="47"/>
      <c r="J33" s="47"/>
      <c r="K33" s="47"/>
      <c r="L33" s="47"/>
    </row>
    <row r="34" spans="1:17" ht="11.25" customHeight="1">
      <c r="A34" s="283"/>
      <c r="B34" s="284"/>
      <c r="C34" s="32">
        <v>3</v>
      </c>
      <c r="D34" s="12" t="s">
        <v>33</v>
      </c>
      <c r="E34" s="33">
        <v>4</v>
      </c>
      <c r="F34" s="22" t="s">
        <v>34</v>
      </c>
      <c r="G34" s="33">
        <v>5</v>
      </c>
      <c r="H34" s="22" t="s">
        <v>37</v>
      </c>
      <c r="I34" s="33">
        <v>6</v>
      </c>
      <c r="J34" s="22" t="s">
        <v>38</v>
      </c>
      <c r="K34" s="33">
        <v>7</v>
      </c>
      <c r="L34" s="22" t="s">
        <v>39</v>
      </c>
      <c r="M34" s="2">
        <v>8</v>
      </c>
      <c r="N34" s="22" t="s">
        <v>40</v>
      </c>
      <c r="O34" s="2">
        <v>9</v>
      </c>
      <c r="P34" s="22" t="s">
        <v>41</v>
      </c>
      <c r="Q34" s="290" t="s">
        <v>42</v>
      </c>
    </row>
    <row r="35" spans="1:17" ht="11.25" customHeight="1">
      <c r="A35" s="285"/>
      <c r="B35" s="286"/>
      <c r="C35" s="34" t="s">
        <v>31</v>
      </c>
      <c r="D35" s="34" t="s">
        <v>32</v>
      </c>
      <c r="E35" s="34" t="s">
        <v>31</v>
      </c>
      <c r="F35" s="34" t="s">
        <v>32</v>
      </c>
      <c r="G35" s="34" t="s">
        <v>31</v>
      </c>
      <c r="H35" s="34" t="s">
        <v>32</v>
      </c>
      <c r="I35" s="34" t="s">
        <v>31</v>
      </c>
      <c r="J35" s="34" t="s">
        <v>32</v>
      </c>
      <c r="K35" s="34" t="s">
        <v>31</v>
      </c>
      <c r="L35" s="34" t="s">
        <v>32</v>
      </c>
      <c r="M35" s="11" t="s">
        <v>31</v>
      </c>
      <c r="N35" s="11" t="s">
        <v>32</v>
      </c>
      <c r="O35" s="11" t="s">
        <v>31</v>
      </c>
      <c r="P35" s="11" t="s">
        <v>32</v>
      </c>
      <c r="Q35" s="291"/>
    </row>
    <row r="36" spans="1:17">
      <c r="A36" s="53" t="s">
        <v>13</v>
      </c>
      <c r="B36" s="54"/>
      <c r="C36" s="50"/>
      <c r="D36" s="51">
        <f>P23</f>
        <v>86065</v>
      </c>
      <c r="E36" s="50"/>
      <c r="F36" s="52">
        <f>D55</f>
        <v>86065</v>
      </c>
      <c r="G36" s="50"/>
      <c r="H36" s="52">
        <f>F55</f>
        <v>85229</v>
      </c>
      <c r="I36" s="50"/>
      <c r="J36" s="52">
        <f>H55</f>
        <v>81483</v>
      </c>
      <c r="K36" s="50"/>
      <c r="L36" s="52">
        <f>J55</f>
        <v>80147</v>
      </c>
      <c r="M36" s="50"/>
      <c r="N36" s="52">
        <f>L55</f>
        <v>79610</v>
      </c>
      <c r="O36" s="50"/>
      <c r="P36" s="52">
        <f>N55</f>
        <v>78893</v>
      </c>
      <c r="Q36" s="51">
        <f>D36</f>
        <v>86065</v>
      </c>
    </row>
    <row r="37" spans="1:17" ht="13" customHeight="1">
      <c r="A37" s="280" t="s">
        <v>36</v>
      </c>
      <c r="B37" s="5" t="s">
        <v>55</v>
      </c>
      <c r="C37" s="35"/>
      <c r="D37" s="36"/>
      <c r="E37" s="35"/>
      <c r="F37" s="36"/>
      <c r="G37" s="35"/>
      <c r="H37" s="36"/>
      <c r="I37" s="35"/>
      <c r="J37" s="36"/>
      <c r="K37" s="35"/>
      <c r="L37" s="36"/>
      <c r="M37" s="6"/>
      <c r="N37" s="24"/>
      <c r="O37" s="6"/>
      <c r="P37" s="24"/>
      <c r="Q37" s="24">
        <f>SUM(D37,F37,H37,J37,L37,N37,P37)</f>
        <v>0</v>
      </c>
    </row>
    <row r="38" spans="1:17">
      <c r="A38" s="281"/>
      <c r="B38" s="6" t="s">
        <v>11</v>
      </c>
      <c r="C38" s="35"/>
      <c r="D38" s="36"/>
      <c r="E38" s="35"/>
      <c r="F38" s="36"/>
      <c r="G38" s="35"/>
      <c r="H38" s="36"/>
      <c r="I38" s="35"/>
      <c r="J38" s="36"/>
      <c r="K38" s="35"/>
      <c r="L38" s="36"/>
      <c r="M38" s="6"/>
      <c r="N38" s="24"/>
      <c r="O38" s="6"/>
      <c r="P38" s="24"/>
      <c r="Q38" s="24">
        <f>SUM(D38,F38,H38,J38,L38,N38,P38)</f>
        <v>0</v>
      </c>
    </row>
    <row r="39" spans="1:17">
      <c r="A39" s="282"/>
      <c r="B39" s="7" t="s">
        <v>14</v>
      </c>
      <c r="C39" s="35"/>
      <c r="D39" s="36"/>
      <c r="E39" s="35"/>
      <c r="F39" s="36"/>
      <c r="G39" s="35"/>
      <c r="H39" s="36"/>
      <c r="I39" s="35"/>
      <c r="J39" s="36"/>
      <c r="K39" s="35"/>
      <c r="L39" s="36"/>
      <c r="M39" s="6"/>
      <c r="N39" s="24"/>
      <c r="O39" s="6"/>
      <c r="P39" s="24"/>
      <c r="Q39" s="24">
        <f>SUM(D39,F39,H39,J39,L39,N39,P39)</f>
        <v>0</v>
      </c>
    </row>
    <row r="40" spans="1:17">
      <c r="A40" s="53" t="s">
        <v>15</v>
      </c>
      <c r="B40" s="54"/>
      <c r="C40" s="50"/>
      <c r="D40" s="52">
        <f>SUM(D37:D39)</f>
        <v>0</v>
      </c>
      <c r="E40" s="50"/>
      <c r="F40" s="52">
        <f>SUM(F37:F39)</f>
        <v>0</v>
      </c>
      <c r="G40" s="50"/>
      <c r="H40" s="52">
        <f>SUM(H37:H39)</f>
        <v>0</v>
      </c>
      <c r="I40" s="50"/>
      <c r="J40" s="52">
        <f>SUM(J37:J39)</f>
        <v>0</v>
      </c>
      <c r="K40" s="50"/>
      <c r="L40" s="52">
        <f>SUM(L37:L39)</f>
        <v>0</v>
      </c>
      <c r="M40" s="50"/>
      <c r="N40" s="52">
        <f>SUM(N37:N39)</f>
        <v>0</v>
      </c>
      <c r="O40" s="50"/>
      <c r="P40" s="52">
        <f>SUM(P37:P39)</f>
        <v>0</v>
      </c>
      <c r="Q40" s="52">
        <f>SUM(Q37:Q39)</f>
        <v>0</v>
      </c>
    </row>
    <row r="41" spans="1:17" ht="13" customHeight="1">
      <c r="A41" s="287" t="s">
        <v>28</v>
      </c>
      <c r="B41" s="1" t="s">
        <v>16</v>
      </c>
      <c r="C41" s="35"/>
      <c r="D41" s="36"/>
      <c r="E41" s="35"/>
      <c r="F41" s="36"/>
      <c r="G41" s="35" t="s">
        <v>379</v>
      </c>
      <c r="H41" s="36">
        <v>596</v>
      </c>
      <c r="I41" s="35"/>
      <c r="J41" s="36"/>
      <c r="K41" s="35"/>
      <c r="L41" s="36"/>
      <c r="M41" s="6"/>
      <c r="N41" s="24"/>
      <c r="O41" s="6"/>
      <c r="P41" s="24"/>
      <c r="Q41" s="24">
        <f>SUM(D41,F41,H41,J41,L41,N41,P41)</f>
        <v>596</v>
      </c>
    </row>
    <row r="42" spans="1:17" ht="13" customHeight="1">
      <c r="A42" s="288"/>
      <c r="B42" s="1" t="s">
        <v>17</v>
      </c>
      <c r="C42" s="35"/>
      <c r="D42" s="36"/>
      <c r="E42" s="35"/>
      <c r="F42" s="36"/>
      <c r="G42" s="35" t="s">
        <v>300</v>
      </c>
      <c r="H42" s="36">
        <v>322</v>
      </c>
      <c r="I42" s="35"/>
      <c r="J42" s="36"/>
      <c r="K42" s="35"/>
      <c r="L42" s="36"/>
      <c r="M42" s="6"/>
      <c r="N42" s="24"/>
      <c r="O42" s="6"/>
      <c r="P42" s="24"/>
      <c r="Q42" s="24">
        <f>SUM(D42,F42,H42,J42,L42,N42,P42)</f>
        <v>322</v>
      </c>
    </row>
    <row r="43" spans="1:17" ht="13" customHeight="1">
      <c r="A43" s="288"/>
      <c r="B43" s="1" t="s">
        <v>26</v>
      </c>
      <c r="C43" s="35"/>
      <c r="D43" s="36"/>
      <c r="E43" s="35" t="s">
        <v>377</v>
      </c>
      <c r="F43" s="36">
        <v>836</v>
      </c>
      <c r="G43" s="35" t="s">
        <v>293</v>
      </c>
      <c r="H43" s="36">
        <v>728</v>
      </c>
      <c r="I43" s="35" t="s">
        <v>125</v>
      </c>
      <c r="J43" s="36">
        <v>1336</v>
      </c>
      <c r="K43" s="35" t="s">
        <v>138</v>
      </c>
      <c r="L43" s="36">
        <v>537</v>
      </c>
      <c r="M43" s="6" t="s">
        <v>125</v>
      </c>
      <c r="N43" s="24">
        <v>717</v>
      </c>
      <c r="O43" s="6" t="s">
        <v>138</v>
      </c>
      <c r="P43" s="24">
        <v>561</v>
      </c>
      <c r="Q43" s="24">
        <f>SUM(D43,F43,H43,J43,L43,N43,P43)</f>
        <v>4715</v>
      </c>
    </row>
    <row r="44" spans="1:17" ht="14">
      <c r="A44" s="288"/>
      <c r="B44" s="55" t="s">
        <v>18</v>
      </c>
      <c r="C44" s="50"/>
      <c r="D44" s="52">
        <f>SUM(D41:D43)</f>
        <v>0</v>
      </c>
      <c r="E44" s="50"/>
      <c r="F44" s="52">
        <f>SUM(F41:F43)</f>
        <v>836</v>
      </c>
      <c r="G44" s="50"/>
      <c r="H44" s="52">
        <f>SUM(H41:H43)</f>
        <v>1646</v>
      </c>
      <c r="I44" s="50"/>
      <c r="J44" s="52">
        <f>SUM(J41:J43)</f>
        <v>1336</v>
      </c>
      <c r="K44" s="50"/>
      <c r="L44" s="52">
        <f>SUM(L41:L43)</f>
        <v>537</v>
      </c>
      <c r="M44" s="50"/>
      <c r="N44" s="52">
        <f>SUM(N41:N43)</f>
        <v>717</v>
      </c>
      <c r="O44" s="50"/>
      <c r="P44" s="52">
        <f>SUM(P41:P43)</f>
        <v>561</v>
      </c>
      <c r="Q44" s="52">
        <f>SUM(Q41:Q43)</f>
        <v>5633</v>
      </c>
    </row>
    <row r="45" spans="1:17" ht="14">
      <c r="A45" s="288"/>
      <c r="B45" s="1" t="s">
        <v>27</v>
      </c>
      <c r="C45" s="35"/>
      <c r="D45" s="36"/>
      <c r="E45" s="35"/>
      <c r="F45" s="36"/>
      <c r="G45" s="35"/>
      <c r="H45" s="36"/>
      <c r="I45" s="35"/>
      <c r="J45" s="36"/>
      <c r="K45" s="35"/>
      <c r="L45" s="36"/>
      <c r="M45" s="6"/>
      <c r="N45" s="24"/>
      <c r="O45" s="6"/>
      <c r="P45" s="24"/>
      <c r="Q45" s="24">
        <f t="shared" ref="Q45:Q52" si="13">SUM(D45,F45,H45,J45,L45,N45,P45)</f>
        <v>0</v>
      </c>
    </row>
    <row r="46" spans="1:17" ht="14">
      <c r="A46" s="288"/>
      <c r="B46" s="1" t="s">
        <v>29</v>
      </c>
      <c r="C46" s="35"/>
      <c r="D46" s="36"/>
      <c r="E46" s="35"/>
      <c r="F46" s="36"/>
      <c r="G46" s="35"/>
      <c r="H46" s="36"/>
      <c r="I46" s="35"/>
      <c r="J46" s="36"/>
      <c r="K46" s="35"/>
      <c r="L46" s="36"/>
      <c r="M46" s="6"/>
      <c r="N46" s="24"/>
      <c r="O46" s="6"/>
      <c r="P46" s="24"/>
      <c r="Q46" s="24">
        <f t="shared" si="13"/>
        <v>0</v>
      </c>
    </row>
    <row r="47" spans="1:17" ht="14">
      <c r="A47" s="288"/>
      <c r="B47" s="1" t="s">
        <v>20</v>
      </c>
      <c r="C47" s="35"/>
      <c r="D47" s="36"/>
      <c r="E47" s="35"/>
      <c r="F47" s="36"/>
      <c r="G47" s="35"/>
      <c r="H47" s="36"/>
      <c r="I47" s="35"/>
      <c r="J47" s="36"/>
      <c r="K47" s="35"/>
      <c r="L47" s="36"/>
      <c r="M47" s="6"/>
      <c r="N47" s="24"/>
      <c r="O47" s="6"/>
      <c r="P47" s="24"/>
      <c r="Q47" s="24">
        <f t="shared" si="13"/>
        <v>0</v>
      </c>
    </row>
    <row r="48" spans="1:17" ht="14">
      <c r="A48" s="288"/>
      <c r="B48" s="1" t="s">
        <v>21</v>
      </c>
      <c r="C48" s="35"/>
      <c r="D48" s="36"/>
      <c r="E48" s="35"/>
      <c r="F48" s="36"/>
      <c r="G48" s="35"/>
      <c r="H48" s="36"/>
      <c r="I48" s="35"/>
      <c r="J48" s="36"/>
      <c r="K48" s="35"/>
      <c r="L48" s="36"/>
      <c r="M48" s="6"/>
      <c r="N48" s="24"/>
      <c r="O48" s="6"/>
      <c r="P48" s="24"/>
      <c r="Q48" s="24">
        <f t="shared" si="13"/>
        <v>0</v>
      </c>
    </row>
    <row r="49" spans="1:17" ht="14">
      <c r="A49" s="288"/>
      <c r="B49" s="1" t="s">
        <v>22</v>
      </c>
      <c r="C49" s="35"/>
      <c r="D49" s="36"/>
      <c r="E49" s="35"/>
      <c r="F49" s="36"/>
      <c r="G49" s="35"/>
      <c r="H49" s="36"/>
      <c r="I49" s="35"/>
      <c r="J49" s="36"/>
      <c r="K49" s="35"/>
      <c r="L49" s="36"/>
      <c r="M49" s="6"/>
      <c r="N49" s="24"/>
      <c r="O49" s="6"/>
      <c r="P49" s="24"/>
      <c r="Q49" s="24">
        <f t="shared" si="13"/>
        <v>0</v>
      </c>
    </row>
    <row r="50" spans="1:17" ht="14">
      <c r="A50" s="288"/>
      <c r="B50" s="1" t="s">
        <v>23</v>
      </c>
      <c r="C50" s="35"/>
      <c r="D50" s="36"/>
      <c r="E50" s="35"/>
      <c r="F50" s="36"/>
      <c r="G50" s="35"/>
      <c r="H50" s="36"/>
      <c r="I50" s="35"/>
      <c r="J50" s="36"/>
      <c r="K50" s="35"/>
      <c r="L50" s="36"/>
      <c r="M50" s="6"/>
      <c r="N50" s="24"/>
      <c r="O50" s="6"/>
      <c r="P50" s="24"/>
      <c r="Q50" s="24">
        <f t="shared" si="13"/>
        <v>0</v>
      </c>
    </row>
    <row r="51" spans="1:17" ht="14">
      <c r="A51" s="288"/>
      <c r="B51" s="1" t="s">
        <v>19</v>
      </c>
      <c r="C51" s="35"/>
      <c r="D51" s="36"/>
      <c r="E51" s="35"/>
      <c r="F51" s="36"/>
      <c r="G51" s="35" t="s">
        <v>378</v>
      </c>
      <c r="H51" s="36">
        <v>2100</v>
      </c>
      <c r="I51" s="35"/>
      <c r="J51" s="36"/>
      <c r="K51" s="35"/>
      <c r="L51" s="36"/>
      <c r="M51" s="6"/>
      <c r="N51" s="24"/>
      <c r="O51" s="6"/>
      <c r="P51" s="24"/>
      <c r="Q51" s="24">
        <f t="shared" si="13"/>
        <v>2100</v>
      </c>
    </row>
    <row r="52" spans="1:17" ht="14">
      <c r="A52" s="288"/>
      <c r="B52" s="1" t="s">
        <v>30</v>
      </c>
      <c r="C52" s="35"/>
      <c r="D52" s="36"/>
      <c r="E52" s="35"/>
      <c r="F52" s="36"/>
      <c r="G52" s="35"/>
      <c r="H52" s="36"/>
      <c r="I52" s="35"/>
      <c r="J52" s="36"/>
      <c r="K52" s="35"/>
      <c r="L52" s="36"/>
      <c r="M52" s="6"/>
      <c r="N52" s="24"/>
      <c r="O52" s="6"/>
      <c r="P52" s="24"/>
      <c r="Q52" s="24">
        <f t="shared" si="13"/>
        <v>0</v>
      </c>
    </row>
    <row r="53" spans="1:17" ht="14">
      <c r="A53" s="289"/>
      <c r="B53" s="55" t="s">
        <v>18</v>
      </c>
      <c r="C53" s="52"/>
      <c r="D53" s="52">
        <f>SUM(D45:D52)</f>
        <v>0</v>
      </c>
      <c r="E53" s="52"/>
      <c r="F53" s="52">
        <f>SUM(F45:F52)</f>
        <v>0</v>
      </c>
      <c r="G53" s="52"/>
      <c r="H53" s="52">
        <f>SUM(H45:H52)</f>
        <v>2100</v>
      </c>
      <c r="I53" s="52"/>
      <c r="J53" s="52">
        <f>SUM(J45:J52)</f>
        <v>0</v>
      </c>
      <c r="K53" s="52"/>
      <c r="L53" s="52">
        <f>SUM(L45:L52)</f>
        <v>0</v>
      </c>
      <c r="M53" s="52"/>
      <c r="N53" s="52">
        <f>SUM(N45:N52)</f>
        <v>0</v>
      </c>
      <c r="O53" s="52"/>
      <c r="P53" s="52">
        <f>SUM(P45:P52)</f>
        <v>0</v>
      </c>
      <c r="Q53" s="52">
        <f>SUM(Q45:Q52)</f>
        <v>2100</v>
      </c>
    </row>
    <row r="54" spans="1:17">
      <c r="A54" s="53" t="s">
        <v>24</v>
      </c>
      <c r="B54" s="54"/>
      <c r="C54" s="52"/>
      <c r="D54" s="52">
        <f>D44+D53</f>
        <v>0</v>
      </c>
      <c r="E54" s="52"/>
      <c r="F54" s="52">
        <f>F44+F53</f>
        <v>836</v>
      </c>
      <c r="G54" s="52"/>
      <c r="H54" s="52">
        <f>H44+H53</f>
        <v>3746</v>
      </c>
      <c r="I54" s="52"/>
      <c r="J54" s="52">
        <f>J44+J53</f>
        <v>1336</v>
      </c>
      <c r="K54" s="52"/>
      <c r="L54" s="52">
        <f>L44+L53</f>
        <v>537</v>
      </c>
      <c r="M54" s="52"/>
      <c r="N54" s="52">
        <f>N44+N53</f>
        <v>717</v>
      </c>
      <c r="O54" s="52"/>
      <c r="P54" s="52">
        <f>P44+P53</f>
        <v>561</v>
      </c>
      <c r="Q54" s="52">
        <f>Q44+Q53</f>
        <v>7733</v>
      </c>
    </row>
    <row r="55" spans="1:17">
      <c r="A55" s="57" t="s">
        <v>25</v>
      </c>
      <c r="B55" s="56"/>
      <c r="C55" s="58"/>
      <c r="D55" s="58">
        <f>D36+D40-D54</f>
        <v>86065</v>
      </c>
      <c r="E55" s="58"/>
      <c r="F55" s="58">
        <f>F36+F40-F54</f>
        <v>85229</v>
      </c>
      <c r="G55" s="58"/>
      <c r="H55" s="58">
        <f>H36+H40-H54</f>
        <v>81483</v>
      </c>
      <c r="I55" s="58"/>
      <c r="J55" s="58">
        <f>J36+J40-J54</f>
        <v>80147</v>
      </c>
      <c r="K55" s="58"/>
      <c r="L55" s="58">
        <f>L36+L40-L54</f>
        <v>79610</v>
      </c>
      <c r="M55" s="58"/>
      <c r="N55" s="58">
        <f>N36+N40-N54</f>
        <v>78893</v>
      </c>
      <c r="O55" s="58"/>
      <c r="P55" s="58">
        <f>P36+P40-P54</f>
        <v>78332</v>
      </c>
      <c r="Q55" s="58">
        <f>Q36+Q40-Q54</f>
        <v>78332</v>
      </c>
    </row>
    <row r="56" spans="1:17">
      <c r="A56" s="13" t="s">
        <v>12</v>
      </c>
      <c r="B56" s="14"/>
      <c r="C56" s="26"/>
      <c r="D56" s="27"/>
      <c r="E56" s="26"/>
      <c r="F56" s="27"/>
      <c r="G56" s="26"/>
      <c r="H56" s="27"/>
      <c r="I56" s="26"/>
      <c r="J56" s="27"/>
      <c r="K56" s="26"/>
      <c r="L56" s="27"/>
      <c r="M56" s="13"/>
      <c r="N56" s="14"/>
      <c r="O56" s="13"/>
      <c r="P56" s="14"/>
      <c r="Q56" s="7"/>
    </row>
    <row r="57" spans="1:17">
      <c r="A57" s="17"/>
      <c r="B57" s="18"/>
      <c r="C57" s="28"/>
      <c r="D57" s="29"/>
      <c r="E57" s="28"/>
      <c r="F57" s="29"/>
      <c r="G57" s="28"/>
      <c r="H57" s="29"/>
      <c r="I57" s="28"/>
      <c r="J57" s="29"/>
      <c r="K57" s="28"/>
      <c r="L57" s="29"/>
      <c r="M57" s="17"/>
      <c r="N57" s="18"/>
      <c r="O57" s="17"/>
      <c r="P57" s="18"/>
      <c r="Q57" s="19"/>
    </row>
    <row r="58" spans="1:17">
      <c r="A58" s="17"/>
      <c r="B58" s="18"/>
      <c r="C58" s="28"/>
      <c r="D58" s="29"/>
      <c r="E58" s="28"/>
      <c r="F58" s="29"/>
      <c r="G58" s="28"/>
      <c r="H58" s="29"/>
      <c r="I58" s="28"/>
      <c r="J58" s="29"/>
      <c r="K58" s="28"/>
      <c r="L58" s="29"/>
      <c r="M58" s="17"/>
      <c r="N58" s="18"/>
      <c r="O58" s="17"/>
      <c r="P58" s="18"/>
      <c r="Q58" s="19"/>
    </row>
    <row r="59" spans="1:17">
      <c r="A59" s="17"/>
      <c r="B59" s="18"/>
      <c r="C59" s="28"/>
      <c r="D59" s="29"/>
      <c r="E59" s="28"/>
      <c r="F59" s="29"/>
      <c r="G59" s="28"/>
      <c r="H59" s="29"/>
      <c r="I59" s="28"/>
      <c r="J59" s="29"/>
      <c r="K59" s="28"/>
      <c r="L59" s="29"/>
      <c r="M59" s="17"/>
      <c r="N59" s="18"/>
      <c r="O59" s="17"/>
      <c r="P59" s="18"/>
      <c r="Q59" s="19"/>
    </row>
    <row r="60" spans="1:17">
      <c r="A60" s="17"/>
      <c r="B60" s="18"/>
      <c r="C60" s="28"/>
      <c r="D60" s="29"/>
      <c r="E60" s="28"/>
      <c r="F60" s="29"/>
      <c r="G60" s="28"/>
      <c r="H60" s="29"/>
      <c r="I60" s="28"/>
      <c r="J60" s="29"/>
      <c r="K60" s="28"/>
      <c r="L60" s="29"/>
      <c r="M60" s="17"/>
      <c r="N60" s="18"/>
      <c r="O60" s="17"/>
      <c r="P60" s="18"/>
      <c r="Q60" s="19"/>
    </row>
    <row r="61" spans="1:17">
      <c r="A61" s="17"/>
      <c r="B61" s="18"/>
      <c r="C61" s="28"/>
      <c r="D61" s="29"/>
      <c r="E61" s="28"/>
      <c r="F61" s="29"/>
      <c r="G61" s="28"/>
      <c r="H61" s="29"/>
      <c r="I61" s="28"/>
      <c r="J61" s="29"/>
      <c r="K61" s="28"/>
      <c r="L61" s="29"/>
      <c r="M61" s="17"/>
      <c r="N61" s="18"/>
      <c r="O61" s="17"/>
      <c r="P61" s="18"/>
      <c r="Q61" s="19"/>
    </row>
    <row r="62" spans="1:17">
      <c r="A62" s="17"/>
      <c r="B62" s="18"/>
      <c r="C62" s="28"/>
      <c r="D62" s="29"/>
      <c r="E62" s="28"/>
      <c r="F62" s="29"/>
      <c r="G62" s="28"/>
      <c r="H62" s="29"/>
      <c r="I62" s="28"/>
      <c r="J62" s="29"/>
      <c r="K62" s="28"/>
      <c r="L62" s="29"/>
      <c r="M62" s="17"/>
      <c r="N62" s="18"/>
      <c r="O62" s="17"/>
      <c r="P62" s="18"/>
      <c r="Q62" s="19"/>
    </row>
    <row r="63" spans="1:17">
      <c r="A63" s="15"/>
      <c r="B63" s="16"/>
      <c r="C63" s="30"/>
      <c r="D63" s="31"/>
      <c r="E63" s="30"/>
      <c r="F63" s="31"/>
      <c r="G63" s="30"/>
      <c r="H63" s="31"/>
      <c r="I63" s="30"/>
      <c r="J63" s="31"/>
      <c r="K63" s="30"/>
      <c r="L63" s="31"/>
      <c r="M63" s="15"/>
      <c r="N63" s="16"/>
      <c r="O63" s="15"/>
      <c r="P63" s="16"/>
      <c r="Q63" s="5"/>
    </row>
    <row r="64" spans="1:17">
      <c r="A64" s="25"/>
      <c r="B64" s="45"/>
      <c r="C64" s="45"/>
      <c r="D64" s="45"/>
      <c r="E64" s="45"/>
      <c r="F64" s="45"/>
      <c r="G64" s="45"/>
      <c r="H64" s="45"/>
      <c r="I64" s="45"/>
      <c r="J64" s="25"/>
      <c r="K64" s="25"/>
      <c r="L64" s="25"/>
      <c r="M64" s="25"/>
      <c r="N64" s="25"/>
      <c r="O64" s="25"/>
      <c r="P64" s="25"/>
      <c r="Q64" s="25"/>
    </row>
    <row r="65" spans="1:17">
      <c r="A65" s="21" t="str">
        <f>A1</f>
        <v>2021年</v>
      </c>
      <c r="B65" s="46"/>
      <c r="C65" s="46" t="str">
        <f>C1</f>
        <v>10月</v>
      </c>
      <c r="D65" s="47" t="s">
        <v>44</v>
      </c>
      <c r="E65" s="47"/>
      <c r="F65" s="47"/>
      <c r="G65" s="47"/>
      <c r="H65" s="47"/>
      <c r="I65" s="47"/>
    </row>
    <row r="66" spans="1:17" ht="11.25" customHeight="1">
      <c r="A66" s="283"/>
      <c r="B66" s="284"/>
      <c r="C66" s="32">
        <v>10</v>
      </c>
      <c r="D66" s="12" t="s">
        <v>33</v>
      </c>
      <c r="E66" s="33">
        <v>11</v>
      </c>
      <c r="F66" s="22" t="s">
        <v>34</v>
      </c>
      <c r="G66" s="33">
        <v>12</v>
      </c>
      <c r="H66" s="22" t="s">
        <v>37</v>
      </c>
      <c r="I66" s="33">
        <v>13</v>
      </c>
      <c r="J66" s="22" t="s">
        <v>38</v>
      </c>
      <c r="K66" s="33">
        <v>14</v>
      </c>
      <c r="L66" s="22" t="s">
        <v>39</v>
      </c>
      <c r="M66" s="2">
        <v>15</v>
      </c>
      <c r="N66" s="22" t="s">
        <v>40</v>
      </c>
      <c r="O66" s="2">
        <v>16</v>
      </c>
      <c r="P66" s="22" t="s">
        <v>41</v>
      </c>
      <c r="Q66" s="290" t="s">
        <v>42</v>
      </c>
    </row>
    <row r="67" spans="1:17" ht="11.25" customHeight="1">
      <c r="A67" s="285"/>
      <c r="B67" s="286"/>
      <c r="C67" s="34" t="s">
        <v>31</v>
      </c>
      <c r="D67" s="34" t="s">
        <v>32</v>
      </c>
      <c r="E67" s="34" t="s">
        <v>31</v>
      </c>
      <c r="F67" s="34" t="s">
        <v>32</v>
      </c>
      <c r="G67" s="34" t="s">
        <v>31</v>
      </c>
      <c r="H67" s="34" t="s">
        <v>32</v>
      </c>
      <c r="I67" s="34" t="s">
        <v>31</v>
      </c>
      <c r="J67" s="34" t="s">
        <v>32</v>
      </c>
      <c r="K67" s="34" t="s">
        <v>31</v>
      </c>
      <c r="L67" s="34" t="s">
        <v>32</v>
      </c>
      <c r="M67" s="11" t="s">
        <v>31</v>
      </c>
      <c r="N67" s="11" t="s">
        <v>32</v>
      </c>
      <c r="O67" s="11" t="s">
        <v>31</v>
      </c>
      <c r="P67" s="11" t="s">
        <v>32</v>
      </c>
      <c r="Q67" s="291"/>
    </row>
    <row r="68" spans="1:17">
      <c r="A68" s="53" t="s">
        <v>13</v>
      </c>
      <c r="B68" s="54"/>
      <c r="C68" s="50"/>
      <c r="D68" s="51">
        <f>P55</f>
        <v>78332</v>
      </c>
      <c r="E68" s="50"/>
      <c r="F68" s="52">
        <f>D87</f>
        <v>73714</v>
      </c>
      <c r="G68" s="50"/>
      <c r="H68" s="52">
        <f>F87</f>
        <v>71314</v>
      </c>
      <c r="I68" s="50"/>
      <c r="J68" s="52">
        <f>H87</f>
        <v>70537</v>
      </c>
      <c r="K68" s="50"/>
      <c r="L68" s="52">
        <f>J87</f>
        <v>70230</v>
      </c>
      <c r="M68" s="50"/>
      <c r="N68" s="52">
        <f>L87</f>
        <v>69752</v>
      </c>
      <c r="O68" s="50"/>
      <c r="P68" s="52">
        <f>N87</f>
        <v>68936</v>
      </c>
      <c r="Q68" s="51">
        <f>D68</f>
        <v>78332</v>
      </c>
    </row>
    <row r="69" spans="1:17" ht="13" customHeight="1">
      <c r="A69" s="280" t="s">
        <v>36</v>
      </c>
      <c r="B69" s="5" t="s">
        <v>55</v>
      </c>
      <c r="C69" s="35"/>
      <c r="D69" s="36"/>
      <c r="E69" s="35"/>
      <c r="F69" s="36"/>
      <c r="G69" s="35"/>
      <c r="H69" s="36"/>
      <c r="I69" s="35"/>
      <c r="J69" s="36"/>
      <c r="K69" s="35"/>
      <c r="L69" s="36"/>
      <c r="M69" s="6"/>
      <c r="N69" s="24"/>
      <c r="O69" s="6"/>
      <c r="P69" s="24"/>
      <c r="Q69" s="24">
        <f>SUM(D69,F69,H69,J69,L69,N69,P69)</f>
        <v>0</v>
      </c>
    </row>
    <row r="70" spans="1:17">
      <c r="A70" s="281"/>
      <c r="B70" s="6" t="s">
        <v>11</v>
      </c>
      <c r="C70" s="35"/>
      <c r="D70" s="36"/>
      <c r="E70" s="35"/>
      <c r="F70" s="36"/>
      <c r="G70" s="35"/>
      <c r="H70" s="36"/>
      <c r="I70" s="35"/>
      <c r="J70" s="36"/>
      <c r="K70" s="35"/>
      <c r="L70" s="36"/>
      <c r="M70" s="6"/>
      <c r="N70" s="24"/>
      <c r="O70" s="6"/>
      <c r="P70" s="24"/>
      <c r="Q70" s="24">
        <f>SUM(D70,F70,H70,J70,L70,N70,P70)</f>
        <v>0</v>
      </c>
    </row>
    <row r="71" spans="1:17">
      <c r="A71" s="282"/>
      <c r="B71" s="7" t="s">
        <v>14</v>
      </c>
      <c r="C71" s="35"/>
      <c r="D71" s="36"/>
      <c r="E71" s="35"/>
      <c r="F71" s="36"/>
      <c r="G71" s="35"/>
      <c r="H71" s="36"/>
      <c r="I71" s="35"/>
      <c r="J71" s="36"/>
      <c r="K71" s="35"/>
      <c r="L71" s="36"/>
      <c r="M71" s="6"/>
      <c r="N71" s="24"/>
      <c r="O71" s="6"/>
      <c r="P71" s="24"/>
      <c r="Q71" s="24">
        <f>SUM(D71,F71,H71,J71,L71,N71,P71)</f>
        <v>0</v>
      </c>
    </row>
    <row r="72" spans="1:17">
      <c r="A72" s="53" t="s">
        <v>15</v>
      </c>
      <c r="B72" s="54"/>
      <c r="C72" s="50"/>
      <c r="D72" s="52">
        <f>SUM(D69:D71)</f>
        <v>0</v>
      </c>
      <c r="E72" s="50"/>
      <c r="F72" s="52">
        <f>SUM(F69:F71)</f>
        <v>0</v>
      </c>
      <c r="G72" s="50"/>
      <c r="H72" s="52">
        <f>SUM(H69:H71)</f>
        <v>0</v>
      </c>
      <c r="I72" s="50"/>
      <c r="J72" s="52">
        <f>SUM(J69:J71)</f>
        <v>0</v>
      </c>
      <c r="K72" s="50"/>
      <c r="L72" s="52">
        <f>SUM(L69:L71)</f>
        <v>0</v>
      </c>
      <c r="M72" s="50"/>
      <c r="N72" s="52">
        <f>SUM(N69:N71)</f>
        <v>0</v>
      </c>
      <c r="O72" s="50"/>
      <c r="P72" s="52">
        <f>SUM(P69:P71)</f>
        <v>0</v>
      </c>
      <c r="Q72" s="52">
        <f>SUM(Q69:Q71)</f>
        <v>0</v>
      </c>
    </row>
    <row r="73" spans="1:17" ht="13" customHeight="1">
      <c r="A73" s="287" t="s">
        <v>28</v>
      </c>
      <c r="B73" s="1" t="s">
        <v>16</v>
      </c>
      <c r="C73" s="35" t="s">
        <v>380</v>
      </c>
      <c r="D73" s="36">
        <v>720</v>
      </c>
      <c r="E73" s="35"/>
      <c r="F73" s="36"/>
      <c r="G73" s="35"/>
      <c r="H73" s="36"/>
      <c r="I73" s="35"/>
      <c r="J73" s="36"/>
      <c r="K73" s="35"/>
      <c r="L73" s="36"/>
      <c r="M73" s="6"/>
      <c r="N73" s="24"/>
      <c r="O73" s="6"/>
      <c r="P73" s="24"/>
      <c r="Q73" s="24">
        <f>SUM(D73,F73,H73,J73,L73,N73,P73)</f>
        <v>720</v>
      </c>
    </row>
    <row r="74" spans="1:17" ht="13" customHeight="1">
      <c r="A74" s="288"/>
      <c r="B74" s="1" t="s">
        <v>17</v>
      </c>
      <c r="C74" s="35" t="s">
        <v>381</v>
      </c>
      <c r="D74" s="36">
        <f>406+1492</f>
        <v>1898</v>
      </c>
      <c r="E74" s="35" t="s">
        <v>383</v>
      </c>
      <c r="F74" s="36">
        <v>638</v>
      </c>
      <c r="G74" s="35"/>
      <c r="H74" s="36"/>
      <c r="I74" s="35"/>
      <c r="J74" s="36"/>
      <c r="K74" s="35"/>
      <c r="L74" s="36"/>
      <c r="M74" s="6"/>
      <c r="N74" s="24"/>
      <c r="O74" s="6" t="s">
        <v>385</v>
      </c>
      <c r="P74" s="24">
        <v>127</v>
      </c>
      <c r="Q74" s="24">
        <f>SUM(D74,F74,H74,J74,L74,N74,P74)</f>
        <v>2663</v>
      </c>
    </row>
    <row r="75" spans="1:17" ht="13" customHeight="1">
      <c r="A75" s="288"/>
      <c r="B75" s="1" t="s">
        <v>26</v>
      </c>
      <c r="C75" s="35" t="s">
        <v>107</v>
      </c>
      <c r="D75" s="36">
        <v>2000</v>
      </c>
      <c r="E75" s="35" t="s">
        <v>382</v>
      </c>
      <c r="F75" s="36">
        <v>208</v>
      </c>
      <c r="G75" s="35" t="s">
        <v>386</v>
      </c>
      <c r="H75" s="36">
        <v>777</v>
      </c>
      <c r="I75" s="35" t="s">
        <v>125</v>
      </c>
      <c r="J75" s="36">
        <v>307</v>
      </c>
      <c r="K75" s="35" t="s">
        <v>125</v>
      </c>
      <c r="L75" s="36">
        <v>478</v>
      </c>
      <c r="M75" s="6" t="s">
        <v>125</v>
      </c>
      <c r="N75" s="24">
        <v>816</v>
      </c>
      <c r="O75" s="6" t="s">
        <v>125</v>
      </c>
      <c r="P75" s="24">
        <v>602</v>
      </c>
      <c r="Q75" s="24">
        <f>SUM(D75,F75,H75,J75,L75,N75,P75)</f>
        <v>5188</v>
      </c>
    </row>
    <row r="76" spans="1:17" ht="14">
      <c r="A76" s="288"/>
      <c r="B76" s="55" t="s">
        <v>18</v>
      </c>
      <c r="C76" s="50"/>
      <c r="D76" s="52">
        <f>SUM(D73:D75)</f>
        <v>4618</v>
      </c>
      <c r="E76" s="50"/>
      <c r="F76" s="52">
        <f>SUM(F73:F75)</f>
        <v>846</v>
      </c>
      <c r="G76" s="50"/>
      <c r="H76" s="52">
        <f>SUM(H73:H75)</f>
        <v>777</v>
      </c>
      <c r="I76" s="50"/>
      <c r="J76" s="52">
        <f>SUM(J73:J75)</f>
        <v>307</v>
      </c>
      <c r="K76" s="50"/>
      <c r="L76" s="52">
        <f>SUM(L73:L75)</f>
        <v>478</v>
      </c>
      <c r="M76" s="50"/>
      <c r="N76" s="52">
        <f>SUM(N73:N75)</f>
        <v>816</v>
      </c>
      <c r="O76" s="50"/>
      <c r="P76" s="52">
        <f>SUM(P73:P75)</f>
        <v>729</v>
      </c>
      <c r="Q76" s="52">
        <f>SUM(Q73:Q75)</f>
        <v>8571</v>
      </c>
    </row>
    <row r="77" spans="1:17" ht="14">
      <c r="A77" s="288"/>
      <c r="B77" s="1" t="s">
        <v>27</v>
      </c>
      <c r="C77" s="35"/>
      <c r="D77" s="36"/>
      <c r="E77" s="35"/>
      <c r="F77" s="36"/>
      <c r="G77" s="35"/>
      <c r="H77" s="36"/>
      <c r="I77" s="35"/>
      <c r="J77" s="36"/>
      <c r="K77" s="35"/>
      <c r="L77" s="36"/>
      <c r="M77" s="6"/>
      <c r="N77" s="24"/>
      <c r="O77" s="6"/>
      <c r="P77" s="24"/>
      <c r="Q77" s="24">
        <f>SUM(D77,F77,H77,J77,L77,N77,P77)</f>
        <v>0</v>
      </c>
    </row>
    <row r="78" spans="1:17" ht="14">
      <c r="A78" s="288"/>
      <c r="B78" s="1" t="s">
        <v>29</v>
      </c>
      <c r="C78" s="35"/>
      <c r="D78" s="36"/>
      <c r="E78" s="35"/>
      <c r="F78" s="36"/>
      <c r="G78" s="35"/>
      <c r="H78" s="36"/>
      <c r="I78" s="35"/>
      <c r="J78" s="36"/>
      <c r="K78" s="35"/>
      <c r="L78" s="36"/>
      <c r="M78" s="6"/>
      <c r="N78" s="24"/>
      <c r="O78" s="6"/>
      <c r="P78" s="24"/>
      <c r="Q78" s="24">
        <f t="shared" ref="Q78:Q84" si="14">SUM(D78,F78,H78,J78,L78,N78,P78)</f>
        <v>0</v>
      </c>
    </row>
    <row r="79" spans="1:17" ht="14">
      <c r="A79" s="288"/>
      <c r="B79" s="1" t="s">
        <v>20</v>
      </c>
      <c r="C79" s="35"/>
      <c r="D79" s="36"/>
      <c r="E79" s="35"/>
      <c r="F79" s="36"/>
      <c r="G79" s="35"/>
      <c r="H79" s="36"/>
      <c r="I79" s="35"/>
      <c r="J79" s="36"/>
      <c r="K79" s="35"/>
      <c r="L79" s="36"/>
      <c r="M79" s="6"/>
      <c r="N79" s="24"/>
      <c r="O79" s="6"/>
      <c r="P79" s="24"/>
      <c r="Q79" s="24">
        <f t="shared" si="14"/>
        <v>0</v>
      </c>
    </row>
    <row r="80" spans="1:17" ht="14">
      <c r="A80" s="288"/>
      <c r="B80" s="1" t="s">
        <v>21</v>
      </c>
      <c r="C80" s="35"/>
      <c r="D80" s="36"/>
      <c r="E80" s="35"/>
      <c r="F80" s="36"/>
      <c r="G80" s="35"/>
      <c r="H80" s="36"/>
      <c r="I80" s="35"/>
      <c r="J80" s="36"/>
      <c r="K80" s="35"/>
      <c r="L80" s="36"/>
      <c r="M80" s="6"/>
      <c r="N80" s="24"/>
      <c r="O80" s="6"/>
      <c r="P80" s="24"/>
      <c r="Q80" s="24">
        <f t="shared" si="14"/>
        <v>0</v>
      </c>
    </row>
    <row r="81" spans="1:17" ht="14">
      <c r="A81" s="288"/>
      <c r="B81" s="1" t="s">
        <v>22</v>
      </c>
      <c r="C81" s="35"/>
      <c r="D81" s="36"/>
      <c r="E81" s="35"/>
      <c r="F81" s="36"/>
      <c r="G81" s="35"/>
      <c r="H81" s="36"/>
      <c r="I81" s="35"/>
      <c r="J81" s="36"/>
      <c r="K81" s="35"/>
      <c r="L81" s="36"/>
      <c r="M81" s="6"/>
      <c r="N81" s="24"/>
      <c r="O81" s="6"/>
      <c r="P81" s="24"/>
      <c r="Q81" s="24">
        <f t="shared" si="14"/>
        <v>0</v>
      </c>
    </row>
    <row r="82" spans="1:17" ht="14">
      <c r="A82" s="288"/>
      <c r="B82" s="1" t="s">
        <v>23</v>
      </c>
      <c r="C82" s="35"/>
      <c r="D82" s="36"/>
      <c r="E82" s="35" t="s">
        <v>384</v>
      </c>
      <c r="F82" s="36">
        <v>1554</v>
      </c>
      <c r="G82" s="35"/>
      <c r="H82" s="36"/>
      <c r="I82" s="35"/>
      <c r="J82" s="36"/>
      <c r="K82" s="35"/>
      <c r="L82" s="36"/>
      <c r="M82" s="6"/>
      <c r="N82" s="24"/>
      <c r="O82" s="6" t="s">
        <v>387</v>
      </c>
      <c r="P82" s="24">
        <f>5500-2800+5300-2700</f>
        <v>5300</v>
      </c>
      <c r="Q82" s="24">
        <f t="shared" si="14"/>
        <v>6854</v>
      </c>
    </row>
    <row r="83" spans="1:17" ht="14">
      <c r="A83" s="288"/>
      <c r="B83" s="1" t="s">
        <v>19</v>
      </c>
      <c r="C83" s="35"/>
      <c r="D83" s="36"/>
      <c r="E83" s="35"/>
      <c r="F83" s="36"/>
      <c r="G83" s="35"/>
      <c r="H83" s="36"/>
      <c r="I83" s="35"/>
      <c r="J83" s="36"/>
      <c r="K83" s="35"/>
      <c r="L83" s="36"/>
      <c r="M83" s="6"/>
      <c r="N83" s="24"/>
      <c r="O83" s="6"/>
      <c r="P83" s="24"/>
      <c r="Q83" s="24">
        <f t="shared" si="14"/>
        <v>0</v>
      </c>
    </row>
    <row r="84" spans="1:17" ht="14">
      <c r="A84" s="288"/>
      <c r="B84" s="1" t="s">
        <v>30</v>
      </c>
      <c r="C84" s="35"/>
      <c r="D84" s="36"/>
      <c r="E84" s="35"/>
      <c r="F84" s="36"/>
      <c r="G84" s="35"/>
      <c r="H84" s="36"/>
      <c r="I84" s="35"/>
      <c r="J84" s="36"/>
      <c r="K84" s="35"/>
      <c r="L84" s="36"/>
      <c r="M84" s="6"/>
      <c r="N84" s="24"/>
      <c r="O84" s="6"/>
      <c r="P84" s="24"/>
      <c r="Q84" s="24">
        <f t="shared" si="14"/>
        <v>0</v>
      </c>
    </row>
    <row r="85" spans="1:17" ht="14">
      <c r="A85" s="289"/>
      <c r="B85" s="55" t="s">
        <v>18</v>
      </c>
      <c r="C85" s="52"/>
      <c r="D85" s="52">
        <f>SUM(D77:D84)</f>
        <v>0</v>
      </c>
      <c r="E85" s="52"/>
      <c r="F85" s="52">
        <f>SUM(F77:F84)</f>
        <v>1554</v>
      </c>
      <c r="G85" s="52"/>
      <c r="H85" s="52">
        <f>SUM(H77:H84)</f>
        <v>0</v>
      </c>
      <c r="I85" s="52"/>
      <c r="J85" s="52">
        <f>SUM(J77:J84)</f>
        <v>0</v>
      </c>
      <c r="K85" s="52"/>
      <c r="L85" s="52">
        <f>SUM(L77:L84)</f>
        <v>0</v>
      </c>
      <c r="M85" s="52"/>
      <c r="N85" s="52">
        <f>SUM(N77:N84)</f>
        <v>0</v>
      </c>
      <c r="O85" s="52"/>
      <c r="P85" s="52">
        <f>SUM(P77:P84)</f>
        <v>5300</v>
      </c>
      <c r="Q85" s="52">
        <f>SUM(Q77:Q84)</f>
        <v>6854</v>
      </c>
    </row>
    <row r="86" spans="1:17">
      <c r="A86" s="53" t="s">
        <v>24</v>
      </c>
      <c r="B86" s="54"/>
      <c r="C86" s="52"/>
      <c r="D86" s="52">
        <f>D76+D85</f>
        <v>4618</v>
      </c>
      <c r="E86" s="52"/>
      <c r="F86" s="52">
        <f>F76+F85</f>
        <v>2400</v>
      </c>
      <c r="G86" s="52"/>
      <c r="H86" s="52">
        <f>H76+H85</f>
        <v>777</v>
      </c>
      <c r="I86" s="52"/>
      <c r="J86" s="52">
        <f>J76+J85</f>
        <v>307</v>
      </c>
      <c r="K86" s="52"/>
      <c r="L86" s="52">
        <f>L76+L85</f>
        <v>478</v>
      </c>
      <c r="M86" s="52"/>
      <c r="N86" s="52">
        <f>N76+N85</f>
        <v>816</v>
      </c>
      <c r="O86" s="52"/>
      <c r="P86" s="52">
        <f>P76+P85</f>
        <v>6029</v>
      </c>
      <c r="Q86" s="52">
        <f>Q76+Q85</f>
        <v>15425</v>
      </c>
    </row>
    <row r="87" spans="1:17">
      <c r="A87" s="57" t="s">
        <v>25</v>
      </c>
      <c r="B87" s="56"/>
      <c r="C87" s="58"/>
      <c r="D87" s="58">
        <f>D68+D72-D86</f>
        <v>73714</v>
      </c>
      <c r="E87" s="58"/>
      <c r="F87" s="58">
        <f>F68+F72-F86</f>
        <v>71314</v>
      </c>
      <c r="G87" s="58"/>
      <c r="H87" s="58">
        <f>H68+H72-H86</f>
        <v>70537</v>
      </c>
      <c r="I87" s="58"/>
      <c r="J87" s="58">
        <f>J68+J72-J86</f>
        <v>70230</v>
      </c>
      <c r="K87" s="58"/>
      <c r="L87" s="58">
        <f>L68+L72-L86</f>
        <v>69752</v>
      </c>
      <c r="M87" s="58"/>
      <c r="N87" s="58">
        <f>N68+N72-N86</f>
        <v>68936</v>
      </c>
      <c r="O87" s="58"/>
      <c r="P87" s="58">
        <f>P68+P72-P86</f>
        <v>62907</v>
      </c>
      <c r="Q87" s="58">
        <f>Q68+Q72-Q86</f>
        <v>62907</v>
      </c>
    </row>
    <row r="88" spans="1:17">
      <c r="A88" s="13" t="s">
        <v>12</v>
      </c>
      <c r="B88" s="14"/>
      <c r="C88" s="26"/>
      <c r="D88" s="27"/>
      <c r="E88" s="26"/>
      <c r="F88" s="27"/>
      <c r="G88" s="26"/>
      <c r="H88" s="27"/>
      <c r="I88" s="26"/>
      <c r="J88" s="27"/>
      <c r="K88" s="26"/>
      <c r="L88" s="27"/>
      <c r="M88" s="13"/>
      <c r="N88" s="14"/>
      <c r="O88" s="13"/>
      <c r="P88" s="14"/>
      <c r="Q88" s="7"/>
    </row>
    <row r="89" spans="1:17">
      <c r="A89" s="17"/>
      <c r="B89" s="18"/>
      <c r="C89" s="28"/>
      <c r="D89" s="29"/>
      <c r="E89" s="28"/>
      <c r="F89" s="29"/>
      <c r="G89" s="28"/>
      <c r="H89" s="29"/>
      <c r="I89" s="28"/>
      <c r="J89" s="29"/>
      <c r="K89" s="28"/>
      <c r="L89" s="29"/>
      <c r="M89" s="17"/>
      <c r="N89" s="18"/>
      <c r="O89" s="17"/>
      <c r="P89" s="18"/>
      <c r="Q89" s="19"/>
    </row>
    <row r="90" spans="1:17">
      <c r="A90" s="17"/>
      <c r="B90" s="18"/>
      <c r="C90" s="28"/>
      <c r="D90" s="29"/>
      <c r="E90" s="28"/>
      <c r="F90" s="29"/>
      <c r="G90" s="28"/>
      <c r="H90" s="29"/>
      <c r="I90" s="28"/>
      <c r="J90" s="29"/>
      <c r="K90" s="28"/>
      <c r="L90" s="29"/>
      <c r="M90" s="17"/>
      <c r="N90" s="18"/>
      <c r="O90" s="17"/>
      <c r="P90" s="18"/>
      <c r="Q90" s="19"/>
    </row>
    <row r="91" spans="1:17">
      <c r="A91" s="17"/>
      <c r="B91" s="18"/>
      <c r="C91" s="28"/>
      <c r="D91" s="29"/>
      <c r="E91" s="28"/>
      <c r="F91" s="29"/>
      <c r="G91" s="28"/>
      <c r="H91" s="29"/>
      <c r="I91" s="28"/>
      <c r="J91" s="29"/>
      <c r="K91" s="28"/>
      <c r="L91" s="29"/>
      <c r="M91" s="17"/>
      <c r="N91" s="18"/>
      <c r="O91" s="17"/>
      <c r="P91" s="18"/>
      <c r="Q91" s="19"/>
    </row>
    <row r="92" spans="1:17">
      <c r="A92" s="17"/>
      <c r="B92" s="18"/>
      <c r="C92" s="28"/>
      <c r="D92" s="29"/>
      <c r="E92" s="28"/>
      <c r="F92" s="29"/>
      <c r="G92" s="28"/>
      <c r="H92" s="29"/>
      <c r="I92" s="28"/>
      <c r="J92" s="29"/>
      <c r="K92" s="28"/>
      <c r="L92" s="29"/>
      <c r="M92" s="17"/>
      <c r="N92" s="18"/>
      <c r="O92" s="17"/>
      <c r="P92" s="18"/>
      <c r="Q92" s="19"/>
    </row>
    <row r="93" spans="1:17">
      <c r="A93" s="17"/>
      <c r="B93" s="18"/>
      <c r="C93" s="28"/>
      <c r="D93" s="29"/>
      <c r="E93" s="28"/>
      <c r="F93" s="29"/>
      <c r="G93" s="28"/>
      <c r="H93" s="29"/>
      <c r="I93" s="28"/>
      <c r="J93" s="29"/>
      <c r="K93" s="28"/>
      <c r="L93" s="29"/>
      <c r="M93" s="17"/>
      <c r="N93" s="18"/>
      <c r="O93" s="17"/>
      <c r="P93" s="18"/>
      <c r="Q93" s="19"/>
    </row>
    <row r="94" spans="1:17">
      <c r="A94" s="17"/>
      <c r="B94" s="18"/>
      <c r="C94" s="28"/>
      <c r="D94" s="29"/>
      <c r="E94" s="28"/>
      <c r="F94" s="29"/>
      <c r="G94" s="28"/>
      <c r="H94" s="29"/>
      <c r="I94" s="28"/>
      <c r="J94" s="29"/>
      <c r="K94" s="28"/>
      <c r="L94" s="29"/>
      <c r="M94" s="17"/>
      <c r="N94" s="18"/>
      <c r="O94" s="17"/>
      <c r="P94" s="18"/>
      <c r="Q94" s="19"/>
    </row>
    <row r="95" spans="1:17">
      <c r="A95" s="15"/>
      <c r="B95" s="16"/>
      <c r="C95" s="30"/>
      <c r="D95" s="31"/>
      <c r="E95" s="30"/>
      <c r="F95" s="31"/>
      <c r="G95" s="30"/>
      <c r="H95" s="31"/>
      <c r="I95" s="30"/>
      <c r="J95" s="31"/>
      <c r="K95" s="30"/>
      <c r="L95" s="31"/>
      <c r="M95" s="15"/>
      <c r="N95" s="16"/>
      <c r="O95" s="15"/>
      <c r="P95" s="16"/>
      <c r="Q95" s="5"/>
    </row>
    <row r="97" spans="1:17">
      <c r="A97" s="21" t="str">
        <f>A1</f>
        <v>2021年</v>
      </c>
      <c r="B97" s="21"/>
      <c r="C97" s="21" t="str">
        <f>C1</f>
        <v>10月</v>
      </c>
      <c r="D97" s="4" t="s">
        <v>45</v>
      </c>
    </row>
    <row r="98" spans="1:17" ht="11.25" customHeight="1">
      <c r="A98" s="283"/>
      <c r="B98" s="284"/>
      <c r="C98" s="32">
        <v>17</v>
      </c>
      <c r="D98" s="12" t="s">
        <v>33</v>
      </c>
      <c r="E98" s="33">
        <v>18</v>
      </c>
      <c r="F98" s="22" t="s">
        <v>34</v>
      </c>
      <c r="G98" s="33">
        <v>19</v>
      </c>
      <c r="H98" s="22" t="s">
        <v>37</v>
      </c>
      <c r="I98" s="33">
        <v>20</v>
      </c>
      <c r="J98" s="22" t="s">
        <v>38</v>
      </c>
      <c r="K98" s="33">
        <v>21</v>
      </c>
      <c r="L98" s="22" t="s">
        <v>39</v>
      </c>
      <c r="M98" s="2">
        <v>22</v>
      </c>
      <c r="N98" s="22" t="s">
        <v>40</v>
      </c>
      <c r="O98" s="2">
        <v>23</v>
      </c>
      <c r="P98" s="22" t="s">
        <v>41</v>
      </c>
      <c r="Q98" s="290" t="s">
        <v>42</v>
      </c>
    </row>
    <row r="99" spans="1:17" ht="11.25" customHeight="1">
      <c r="A99" s="285"/>
      <c r="B99" s="286"/>
      <c r="C99" s="34" t="s">
        <v>31</v>
      </c>
      <c r="D99" s="34" t="s">
        <v>32</v>
      </c>
      <c r="E99" s="34" t="s">
        <v>31</v>
      </c>
      <c r="F99" s="34" t="s">
        <v>32</v>
      </c>
      <c r="G99" s="34" t="s">
        <v>31</v>
      </c>
      <c r="H99" s="34" t="s">
        <v>32</v>
      </c>
      <c r="I99" s="34" t="s">
        <v>31</v>
      </c>
      <c r="J99" s="34" t="s">
        <v>32</v>
      </c>
      <c r="K99" s="34" t="s">
        <v>31</v>
      </c>
      <c r="L99" s="34" t="s">
        <v>32</v>
      </c>
      <c r="M99" s="11" t="s">
        <v>31</v>
      </c>
      <c r="N99" s="11" t="s">
        <v>32</v>
      </c>
      <c r="O99" s="11" t="s">
        <v>31</v>
      </c>
      <c r="P99" s="11" t="s">
        <v>32</v>
      </c>
      <c r="Q99" s="291"/>
    </row>
    <row r="100" spans="1:17">
      <c r="A100" s="53" t="s">
        <v>13</v>
      </c>
      <c r="B100" s="54"/>
      <c r="C100" s="50"/>
      <c r="D100" s="51">
        <f>P87</f>
        <v>62907</v>
      </c>
      <c r="E100" s="50"/>
      <c r="F100" s="52">
        <f>D119</f>
        <v>62907</v>
      </c>
      <c r="G100" s="50"/>
      <c r="H100" s="52">
        <f>F119</f>
        <v>61111</v>
      </c>
      <c r="I100" s="50"/>
      <c r="J100" s="52">
        <f>H119</f>
        <v>56741</v>
      </c>
      <c r="K100" s="50"/>
      <c r="L100" s="52">
        <f>J119</f>
        <v>55907</v>
      </c>
      <c r="M100" s="50"/>
      <c r="N100" s="52">
        <f>L119</f>
        <v>52018</v>
      </c>
      <c r="O100" s="50"/>
      <c r="P100" s="52">
        <f>N119</f>
        <v>50892</v>
      </c>
      <c r="Q100" s="51">
        <f>D100</f>
        <v>62907</v>
      </c>
    </row>
    <row r="101" spans="1:17" ht="13" customHeight="1">
      <c r="A101" s="280" t="s">
        <v>36</v>
      </c>
      <c r="B101" s="5" t="s">
        <v>55</v>
      </c>
      <c r="C101" s="35"/>
      <c r="D101" s="36"/>
      <c r="E101" s="35"/>
      <c r="F101" s="36"/>
      <c r="G101" s="35"/>
      <c r="H101" s="36"/>
      <c r="I101" s="35"/>
      <c r="J101" s="36"/>
      <c r="K101" s="35"/>
      <c r="L101" s="36"/>
      <c r="M101" s="6"/>
      <c r="N101" s="24"/>
      <c r="O101" s="6"/>
      <c r="P101" s="24"/>
      <c r="Q101" s="24">
        <f>SUM(D101,F101,H101,J101,L101,N101,P101)</f>
        <v>0</v>
      </c>
    </row>
    <row r="102" spans="1:17">
      <c r="A102" s="281"/>
      <c r="B102" s="6" t="s">
        <v>11</v>
      </c>
      <c r="C102" s="35"/>
      <c r="D102" s="36"/>
      <c r="E102" s="35"/>
      <c r="F102" s="36"/>
      <c r="G102" s="35"/>
      <c r="H102" s="36"/>
      <c r="I102" s="35"/>
      <c r="J102" s="36"/>
      <c r="K102" s="35"/>
      <c r="L102" s="36"/>
      <c r="M102" s="6"/>
      <c r="N102" s="24"/>
      <c r="O102" s="6"/>
      <c r="P102" s="24"/>
      <c r="Q102" s="24">
        <f>SUM(D102,F102,H102,J102,L102,N102,P102)</f>
        <v>0</v>
      </c>
    </row>
    <row r="103" spans="1:17">
      <c r="A103" s="282"/>
      <c r="B103" s="7" t="s">
        <v>14</v>
      </c>
      <c r="C103" s="35"/>
      <c r="D103" s="36"/>
      <c r="E103" s="35"/>
      <c r="F103" s="36"/>
      <c r="G103" s="35"/>
      <c r="H103" s="36"/>
      <c r="I103" s="35"/>
      <c r="J103" s="36"/>
      <c r="K103" s="35"/>
      <c r="L103" s="36"/>
      <c r="M103" s="6"/>
      <c r="N103" s="24"/>
      <c r="O103" s="6"/>
      <c r="P103" s="24"/>
      <c r="Q103" s="24">
        <f>SUM(D103,F103,H103,J103,L103,N103,P103)</f>
        <v>0</v>
      </c>
    </row>
    <row r="104" spans="1:17">
      <c r="A104" s="53" t="s">
        <v>15</v>
      </c>
      <c r="B104" s="54"/>
      <c r="C104" s="50"/>
      <c r="D104" s="52">
        <f>SUM(D101:D103)</f>
        <v>0</v>
      </c>
      <c r="E104" s="50"/>
      <c r="F104" s="52">
        <f>SUM(F101:F103)</f>
        <v>0</v>
      </c>
      <c r="G104" s="50"/>
      <c r="H104" s="52">
        <f>SUM(H101:H103)</f>
        <v>0</v>
      </c>
      <c r="I104" s="50"/>
      <c r="J104" s="52">
        <f>SUM(J101:J103)</f>
        <v>0</v>
      </c>
      <c r="K104" s="50"/>
      <c r="L104" s="52">
        <f>SUM(L101:L103)</f>
        <v>0</v>
      </c>
      <c r="M104" s="50"/>
      <c r="N104" s="52">
        <f>SUM(N101:N103)</f>
        <v>0</v>
      </c>
      <c r="O104" s="50"/>
      <c r="P104" s="52">
        <f>SUM(P101:P103)</f>
        <v>0</v>
      </c>
      <c r="Q104" s="52">
        <f>SUM(Q101:Q103)</f>
        <v>0</v>
      </c>
    </row>
    <row r="105" spans="1:17" ht="13" customHeight="1">
      <c r="A105" s="287" t="s">
        <v>28</v>
      </c>
      <c r="B105" s="1" t="s">
        <v>16</v>
      </c>
      <c r="C105" s="35"/>
      <c r="D105" s="36"/>
      <c r="E105" s="35"/>
      <c r="F105" s="36"/>
      <c r="G105" s="35"/>
      <c r="H105" s="36"/>
      <c r="I105" s="35"/>
      <c r="J105" s="36"/>
      <c r="K105" s="35"/>
      <c r="L105" s="36"/>
      <c r="M105" s="6"/>
      <c r="N105" s="24"/>
      <c r="O105" s="6"/>
      <c r="P105" s="24"/>
      <c r="Q105" s="24">
        <f>SUM(D105,F105,H105,J105,L105,N105,P105)</f>
        <v>0</v>
      </c>
    </row>
    <row r="106" spans="1:17" ht="13" customHeight="1">
      <c r="A106" s="288"/>
      <c r="B106" s="1" t="s">
        <v>17</v>
      </c>
      <c r="C106" s="35"/>
      <c r="D106" s="36"/>
      <c r="E106" s="35"/>
      <c r="F106" s="36"/>
      <c r="G106" s="35"/>
      <c r="H106" s="36"/>
      <c r="I106" s="35"/>
      <c r="J106" s="36"/>
      <c r="K106" s="35" t="s">
        <v>268</v>
      </c>
      <c r="L106" s="36">
        <v>2914</v>
      </c>
      <c r="M106" s="6"/>
      <c r="N106" s="24"/>
      <c r="O106" s="6"/>
      <c r="P106" s="24"/>
      <c r="Q106" s="24">
        <f>SUM(D106,F106,H106,J106,L106,N106,P106)</f>
        <v>2914</v>
      </c>
    </row>
    <row r="107" spans="1:17" ht="13" customHeight="1">
      <c r="A107" s="288"/>
      <c r="B107" s="1" t="s">
        <v>26</v>
      </c>
      <c r="C107" s="35"/>
      <c r="D107" s="36"/>
      <c r="E107" s="35" t="s">
        <v>251</v>
      </c>
      <c r="F107" s="36">
        <f>659+1137</f>
        <v>1796</v>
      </c>
      <c r="G107" s="35"/>
      <c r="H107" s="36"/>
      <c r="I107" s="35" t="s">
        <v>125</v>
      </c>
      <c r="J107" s="36">
        <v>834</v>
      </c>
      <c r="K107" s="35" t="s">
        <v>390</v>
      </c>
      <c r="L107" s="36">
        <v>975</v>
      </c>
      <c r="M107" s="6" t="s">
        <v>125</v>
      </c>
      <c r="N107" s="24">
        <v>1126</v>
      </c>
      <c r="O107" s="6" t="s">
        <v>389</v>
      </c>
      <c r="P107" s="24">
        <v>550</v>
      </c>
      <c r="Q107" s="24">
        <f>SUM(D107,F107,H107,J107,L107,N107,P107)</f>
        <v>5281</v>
      </c>
    </row>
    <row r="108" spans="1:17" ht="14">
      <c r="A108" s="288"/>
      <c r="B108" s="55" t="s">
        <v>18</v>
      </c>
      <c r="C108" s="50"/>
      <c r="D108" s="52">
        <f>SUM(D105:D107)</f>
        <v>0</v>
      </c>
      <c r="E108" s="50"/>
      <c r="F108" s="52">
        <f>SUM(F105:F107)</f>
        <v>1796</v>
      </c>
      <c r="G108" s="50"/>
      <c r="H108" s="52">
        <f>SUM(H105:H107)</f>
        <v>0</v>
      </c>
      <c r="I108" s="50"/>
      <c r="J108" s="52">
        <f>SUM(J105:J107)</f>
        <v>834</v>
      </c>
      <c r="K108" s="50"/>
      <c r="L108" s="52">
        <f>SUM(L105:L107)</f>
        <v>3889</v>
      </c>
      <c r="M108" s="50"/>
      <c r="N108" s="52">
        <f>SUM(N105:N107)</f>
        <v>1126</v>
      </c>
      <c r="O108" s="50"/>
      <c r="P108" s="52">
        <f>SUM(P105:P107)</f>
        <v>550</v>
      </c>
      <c r="Q108" s="52">
        <f>SUM(Q105:Q107)</f>
        <v>8195</v>
      </c>
    </row>
    <row r="109" spans="1:17" ht="14">
      <c r="A109" s="288"/>
      <c r="B109" s="1" t="s">
        <v>27</v>
      </c>
      <c r="C109" s="35"/>
      <c r="D109" s="36"/>
      <c r="E109" s="35"/>
      <c r="F109" s="36"/>
      <c r="G109" s="35"/>
      <c r="H109" s="36"/>
      <c r="I109" s="35"/>
      <c r="J109" s="36"/>
      <c r="K109" s="35"/>
      <c r="L109" s="36"/>
      <c r="M109" s="6"/>
      <c r="N109" s="24"/>
      <c r="O109" s="6"/>
      <c r="P109" s="24"/>
      <c r="Q109" s="24">
        <f t="shared" ref="Q109:Q116" si="15">SUM(D109,F109,H109,J109,L109,N109,P109)</f>
        <v>0</v>
      </c>
    </row>
    <row r="110" spans="1:17" ht="14">
      <c r="A110" s="288"/>
      <c r="B110" s="1" t="s">
        <v>29</v>
      </c>
      <c r="C110" s="35"/>
      <c r="D110" s="36"/>
      <c r="E110" s="35"/>
      <c r="F110" s="36"/>
      <c r="G110" s="35"/>
      <c r="H110" s="36"/>
      <c r="I110" s="35"/>
      <c r="J110" s="36"/>
      <c r="K110" s="35"/>
      <c r="L110" s="36"/>
      <c r="M110" s="35"/>
      <c r="N110" s="36"/>
      <c r="O110" s="6"/>
      <c r="P110" s="24"/>
      <c r="Q110" s="24">
        <f t="shared" si="15"/>
        <v>0</v>
      </c>
    </row>
    <row r="111" spans="1:17" ht="14">
      <c r="A111" s="288"/>
      <c r="B111" s="1" t="s">
        <v>20</v>
      </c>
      <c r="C111" s="35"/>
      <c r="D111" s="36"/>
      <c r="E111" s="35"/>
      <c r="F111" s="36"/>
      <c r="G111" s="35"/>
      <c r="H111" s="36"/>
      <c r="I111" s="35"/>
      <c r="J111" s="36"/>
      <c r="K111" s="35"/>
      <c r="L111" s="36"/>
      <c r="M111" s="35"/>
      <c r="N111" s="36"/>
      <c r="O111" s="6"/>
      <c r="P111" s="24"/>
      <c r="Q111" s="24">
        <f t="shared" si="15"/>
        <v>0</v>
      </c>
    </row>
    <row r="112" spans="1:17" ht="14">
      <c r="A112" s="288"/>
      <c r="B112" s="1" t="s">
        <v>21</v>
      </c>
      <c r="C112" s="35"/>
      <c r="D112" s="36"/>
      <c r="E112" s="35"/>
      <c r="F112" s="36"/>
      <c r="G112" s="35"/>
      <c r="H112" s="36"/>
      <c r="I112" s="35"/>
      <c r="J112" s="36"/>
      <c r="K112" s="35"/>
      <c r="L112" s="36"/>
      <c r="M112" s="6"/>
      <c r="N112" s="24"/>
      <c r="O112" s="6"/>
      <c r="P112" s="24"/>
      <c r="Q112" s="24">
        <f t="shared" si="15"/>
        <v>0</v>
      </c>
    </row>
    <row r="113" spans="1:17" ht="14">
      <c r="A113" s="288"/>
      <c r="B113" s="1" t="s">
        <v>22</v>
      </c>
      <c r="C113" s="35"/>
      <c r="D113" s="36"/>
      <c r="E113" s="35"/>
      <c r="F113" s="36"/>
      <c r="G113" s="35"/>
      <c r="H113" s="36"/>
      <c r="I113" s="35"/>
      <c r="J113" s="36"/>
      <c r="K113" s="35"/>
      <c r="L113" s="36"/>
      <c r="M113" s="6"/>
      <c r="N113" s="24"/>
      <c r="O113" s="6"/>
      <c r="P113" s="24"/>
      <c r="Q113" s="24">
        <f t="shared" si="15"/>
        <v>0</v>
      </c>
    </row>
    <row r="114" spans="1:17" ht="14">
      <c r="A114" s="288"/>
      <c r="B114" s="1" t="s">
        <v>23</v>
      </c>
      <c r="C114" s="35"/>
      <c r="D114" s="36"/>
      <c r="E114" s="35"/>
      <c r="F114" s="36"/>
      <c r="G114" s="35" t="s">
        <v>388</v>
      </c>
      <c r="H114" s="36">
        <f>4270-2200+600</f>
        <v>2670</v>
      </c>
      <c r="I114" s="35"/>
      <c r="J114" s="36"/>
      <c r="K114" s="35"/>
      <c r="L114" s="36"/>
      <c r="M114" s="6"/>
      <c r="N114" s="24"/>
      <c r="O114" s="6"/>
      <c r="P114" s="24"/>
      <c r="Q114" s="24">
        <f t="shared" si="15"/>
        <v>2670</v>
      </c>
    </row>
    <row r="115" spans="1:17" ht="14">
      <c r="A115" s="288"/>
      <c r="B115" s="1" t="s">
        <v>19</v>
      </c>
      <c r="C115" s="35"/>
      <c r="D115" s="36"/>
      <c r="E115" s="35"/>
      <c r="F115" s="36"/>
      <c r="G115" s="35" t="s">
        <v>306</v>
      </c>
      <c r="H115" s="36">
        <v>1700</v>
      </c>
      <c r="I115" s="35"/>
      <c r="J115" s="36"/>
      <c r="K115" s="35"/>
      <c r="L115" s="36"/>
      <c r="M115" s="6"/>
      <c r="N115" s="24"/>
      <c r="O115" s="6"/>
      <c r="P115" s="24"/>
      <c r="Q115" s="24">
        <f t="shared" si="15"/>
        <v>1700</v>
      </c>
    </row>
    <row r="116" spans="1:17" ht="14">
      <c r="A116" s="288"/>
      <c r="B116" s="1" t="s">
        <v>30</v>
      </c>
      <c r="C116" s="35"/>
      <c r="D116" s="36"/>
      <c r="E116" s="35"/>
      <c r="F116" s="36"/>
      <c r="G116" s="35"/>
      <c r="H116" s="36"/>
      <c r="I116" s="35"/>
      <c r="J116" s="36"/>
      <c r="K116" s="35"/>
      <c r="L116" s="36"/>
      <c r="M116" s="6"/>
      <c r="N116" s="24"/>
      <c r="O116" s="6"/>
      <c r="P116" s="24"/>
      <c r="Q116" s="24">
        <f t="shared" si="15"/>
        <v>0</v>
      </c>
    </row>
    <row r="117" spans="1:17" ht="14">
      <c r="A117" s="289"/>
      <c r="B117" s="55" t="s">
        <v>18</v>
      </c>
      <c r="C117" s="52"/>
      <c r="D117" s="52">
        <f>SUM(D109:D116)</f>
        <v>0</v>
      </c>
      <c r="E117" s="52"/>
      <c r="F117" s="52">
        <f>SUM(F109:F116)</f>
        <v>0</v>
      </c>
      <c r="G117" s="52"/>
      <c r="H117" s="52">
        <f>SUM(H109:H116)</f>
        <v>4370</v>
      </c>
      <c r="I117" s="52"/>
      <c r="J117" s="52">
        <f>SUM(J109:J116)</f>
        <v>0</v>
      </c>
      <c r="K117" s="52"/>
      <c r="L117" s="52">
        <f>SUM(L109:L116)</f>
        <v>0</v>
      </c>
      <c r="M117" s="52"/>
      <c r="N117" s="52">
        <f>SUM(N109:N116)</f>
        <v>0</v>
      </c>
      <c r="O117" s="52"/>
      <c r="P117" s="52">
        <f>SUM(P109:P116)</f>
        <v>0</v>
      </c>
      <c r="Q117" s="52">
        <f>SUM(Q109:Q116)</f>
        <v>4370</v>
      </c>
    </row>
    <row r="118" spans="1:17">
      <c r="A118" s="53" t="s">
        <v>24</v>
      </c>
      <c r="B118" s="54"/>
      <c r="C118" s="52"/>
      <c r="D118" s="52">
        <f>D108+D117</f>
        <v>0</v>
      </c>
      <c r="E118" s="52"/>
      <c r="F118" s="52">
        <f>F108+F117</f>
        <v>1796</v>
      </c>
      <c r="G118" s="52"/>
      <c r="H118" s="52">
        <f>H108+H117</f>
        <v>4370</v>
      </c>
      <c r="I118" s="52"/>
      <c r="J118" s="52">
        <f>J108+J117</f>
        <v>834</v>
      </c>
      <c r="K118" s="52"/>
      <c r="L118" s="52">
        <f>L108+L117</f>
        <v>3889</v>
      </c>
      <c r="M118" s="52"/>
      <c r="N118" s="52">
        <f>N108+N117</f>
        <v>1126</v>
      </c>
      <c r="O118" s="52"/>
      <c r="P118" s="52">
        <f>P108+P117</f>
        <v>550</v>
      </c>
      <c r="Q118" s="52">
        <f>Q108+Q117</f>
        <v>12565</v>
      </c>
    </row>
    <row r="119" spans="1:17">
      <c r="A119" s="57" t="s">
        <v>25</v>
      </c>
      <c r="B119" s="56"/>
      <c r="C119" s="58"/>
      <c r="D119" s="58">
        <f>D100+D104-D118</f>
        <v>62907</v>
      </c>
      <c r="E119" s="58"/>
      <c r="F119" s="58">
        <f>F100+F104-F118</f>
        <v>61111</v>
      </c>
      <c r="G119" s="58"/>
      <c r="H119" s="58">
        <f>H100+H104-H118</f>
        <v>56741</v>
      </c>
      <c r="I119" s="58"/>
      <c r="J119" s="58">
        <f>J100+J104-J118</f>
        <v>55907</v>
      </c>
      <c r="K119" s="58"/>
      <c r="L119" s="58">
        <f>L100+L104-L118</f>
        <v>52018</v>
      </c>
      <c r="M119" s="58"/>
      <c r="N119" s="58">
        <f>N100+N104-N118</f>
        <v>50892</v>
      </c>
      <c r="O119" s="58"/>
      <c r="P119" s="58">
        <f>P100+P104-P118</f>
        <v>50342</v>
      </c>
      <c r="Q119" s="58">
        <f>Q100+Q104-Q118</f>
        <v>50342</v>
      </c>
    </row>
    <row r="120" spans="1:17">
      <c r="A120" s="13" t="s">
        <v>12</v>
      </c>
      <c r="B120" s="14"/>
      <c r="C120" s="26"/>
      <c r="D120" s="27"/>
      <c r="E120" s="26"/>
      <c r="F120" s="27"/>
      <c r="G120" s="26"/>
      <c r="H120" s="27"/>
      <c r="I120" s="26"/>
      <c r="J120" s="27"/>
      <c r="K120" s="26"/>
      <c r="L120" s="27"/>
      <c r="M120" s="13"/>
      <c r="N120" s="14"/>
      <c r="O120" s="13"/>
      <c r="P120" s="14"/>
      <c r="Q120" s="7"/>
    </row>
    <row r="121" spans="1:17">
      <c r="A121" s="17"/>
      <c r="B121" s="18"/>
      <c r="C121" s="28"/>
      <c r="D121" s="29"/>
      <c r="E121" s="28"/>
      <c r="F121" s="29"/>
      <c r="G121" s="28"/>
      <c r="H121" s="29"/>
      <c r="I121" s="28"/>
      <c r="J121" s="29"/>
      <c r="K121" s="28"/>
      <c r="L121" s="29"/>
      <c r="M121" s="17"/>
      <c r="N121" s="18"/>
      <c r="O121" s="17"/>
      <c r="P121" s="18"/>
      <c r="Q121" s="19"/>
    </row>
    <row r="122" spans="1:17">
      <c r="A122" s="17"/>
      <c r="B122" s="18"/>
      <c r="C122" s="28"/>
      <c r="D122" s="29"/>
      <c r="E122" s="28"/>
      <c r="F122" s="29"/>
      <c r="G122" s="28"/>
      <c r="H122" s="29"/>
      <c r="I122" s="28"/>
      <c r="J122" s="29"/>
      <c r="K122" s="28"/>
      <c r="L122" s="29"/>
      <c r="M122" s="17"/>
      <c r="N122" s="18"/>
      <c r="O122" s="17"/>
      <c r="P122" s="18"/>
      <c r="Q122" s="19"/>
    </row>
    <row r="123" spans="1:17">
      <c r="A123" s="17"/>
      <c r="B123" s="18"/>
      <c r="C123" s="28"/>
      <c r="D123" s="29"/>
      <c r="E123" s="28"/>
      <c r="F123" s="29"/>
      <c r="G123" s="28"/>
      <c r="H123" s="29"/>
      <c r="I123" s="28"/>
      <c r="J123" s="29"/>
      <c r="K123" s="28"/>
      <c r="L123" s="29"/>
      <c r="M123" s="17"/>
      <c r="N123" s="18"/>
      <c r="O123" s="17"/>
      <c r="P123" s="18"/>
      <c r="Q123" s="19"/>
    </row>
    <row r="124" spans="1:17">
      <c r="A124" s="17"/>
      <c r="B124" s="18"/>
      <c r="C124" s="28"/>
      <c r="D124" s="29"/>
      <c r="E124" s="28"/>
      <c r="F124" s="29"/>
      <c r="G124" s="28"/>
      <c r="H124" s="29"/>
      <c r="I124" s="28"/>
      <c r="J124" s="29"/>
      <c r="K124" s="28"/>
      <c r="L124" s="29"/>
      <c r="M124" s="17"/>
      <c r="N124" s="18"/>
      <c r="O124" s="17"/>
      <c r="P124" s="18"/>
      <c r="Q124" s="19"/>
    </row>
    <row r="125" spans="1:17">
      <c r="A125" s="17"/>
      <c r="B125" s="18"/>
      <c r="C125" s="28"/>
      <c r="D125" s="29"/>
      <c r="E125" s="28"/>
      <c r="F125" s="29"/>
      <c r="G125" s="28"/>
      <c r="H125" s="29"/>
      <c r="I125" s="28"/>
      <c r="J125" s="29"/>
      <c r="K125" s="28"/>
      <c r="L125" s="29"/>
      <c r="M125" s="17"/>
      <c r="N125" s="18"/>
      <c r="O125" s="17"/>
      <c r="P125" s="18"/>
      <c r="Q125" s="19"/>
    </row>
    <row r="126" spans="1:17">
      <c r="A126" s="17"/>
      <c r="B126" s="18"/>
      <c r="C126" s="28"/>
      <c r="D126" s="29"/>
      <c r="E126" s="28"/>
      <c r="F126" s="29"/>
      <c r="G126" s="28"/>
      <c r="H126" s="29"/>
      <c r="I126" s="28"/>
      <c r="J126" s="29"/>
      <c r="K126" s="28"/>
      <c r="L126" s="29"/>
      <c r="M126" s="17"/>
      <c r="N126" s="18"/>
      <c r="O126" s="17"/>
      <c r="P126" s="18"/>
      <c r="Q126" s="19"/>
    </row>
    <row r="127" spans="1:17">
      <c r="A127" s="15"/>
      <c r="B127" s="16"/>
      <c r="C127" s="30"/>
      <c r="D127" s="31"/>
      <c r="E127" s="30"/>
      <c r="F127" s="31"/>
      <c r="G127" s="30"/>
      <c r="H127" s="31"/>
      <c r="I127" s="30"/>
      <c r="J127" s="31"/>
      <c r="K127" s="30"/>
      <c r="L127" s="31"/>
      <c r="M127" s="15"/>
      <c r="N127" s="16"/>
      <c r="O127" s="15"/>
      <c r="P127" s="16"/>
      <c r="Q127" s="5"/>
    </row>
    <row r="129" spans="1:17">
      <c r="A129" s="21" t="str">
        <f>A1</f>
        <v>2021年</v>
      </c>
      <c r="B129" s="21"/>
      <c r="C129" s="21" t="str">
        <f>C1</f>
        <v>10月</v>
      </c>
      <c r="D129" s="4" t="s">
        <v>46</v>
      </c>
    </row>
    <row r="130" spans="1:17" ht="11.25" customHeight="1">
      <c r="A130" s="283"/>
      <c r="B130" s="284"/>
      <c r="C130" s="32">
        <v>24</v>
      </c>
      <c r="D130" s="12" t="s">
        <v>33</v>
      </c>
      <c r="E130" s="33">
        <v>25</v>
      </c>
      <c r="F130" s="22" t="s">
        <v>34</v>
      </c>
      <c r="G130" s="33">
        <v>26</v>
      </c>
      <c r="H130" s="22" t="s">
        <v>37</v>
      </c>
      <c r="I130" s="33">
        <v>27</v>
      </c>
      <c r="J130" s="22" t="s">
        <v>38</v>
      </c>
      <c r="K130" s="33">
        <v>28</v>
      </c>
      <c r="L130" s="22" t="s">
        <v>39</v>
      </c>
      <c r="M130" s="33">
        <v>29</v>
      </c>
      <c r="N130" s="22" t="s">
        <v>40</v>
      </c>
      <c r="O130" s="33">
        <v>30</v>
      </c>
      <c r="P130" s="22" t="s">
        <v>41</v>
      </c>
      <c r="Q130" s="290" t="s">
        <v>42</v>
      </c>
    </row>
    <row r="131" spans="1:17" ht="11.25" customHeight="1">
      <c r="A131" s="285"/>
      <c r="B131" s="286"/>
      <c r="C131" s="34" t="s">
        <v>31</v>
      </c>
      <c r="D131" s="34" t="s">
        <v>32</v>
      </c>
      <c r="E131" s="34" t="s">
        <v>31</v>
      </c>
      <c r="F131" s="34" t="s">
        <v>32</v>
      </c>
      <c r="G131" s="34" t="s">
        <v>31</v>
      </c>
      <c r="H131" s="34" t="s">
        <v>32</v>
      </c>
      <c r="I131" s="34" t="s">
        <v>31</v>
      </c>
      <c r="J131" s="34" t="s">
        <v>32</v>
      </c>
      <c r="K131" s="34" t="s">
        <v>31</v>
      </c>
      <c r="L131" s="34" t="s">
        <v>32</v>
      </c>
      <c r="M131" s="34" t="s">
        <v>31</v>
      </c>
      <c r="N131" s="34" t="s">
        <v>32</v>
      </c>
      <c r="O131" s="34" t="s">
        <v>31</v>
      </c>
      <c r="P131" s="34" t="s">
        <v>32</v>
      </c>
      <c r="Q131" s="291"/>
    </row>
    <row r="132" spans="1:17">
      <c r="A132" s="53" t="s">
        <v>13</v>
      </c>
      <c r="B132" s="54"/>
      <c r="C132" s="50"/>
      <c r="D132" s="51">
        <f>P119</f>
        <v>50342</v>
      </c>
      <c r="E132" s="50"/>
      <c r="F132" s="52">
        <f>D151</f>
        <v>50342</v>
      </c>
      <c r="G132" s="50"/>
      <c r="H132" s="52">
        <f>F151</f>
        <v>48119</v>
      </c>
      <c r="I132" s="50"/>
      <c r="J132" s="52">
        <f>H151</f>
        <v>46066</v>
      </c>
      <c r="K132" s="50"/>
      <c r="L132" s="52">
        <f>J151</f>
        <v>44834</v>
      </c>
      <c r="M132" s="50"/>
      <c r="N132" s="52">
        <f>L151</f>
        <v>36382</v>
      </c>
      <c r="O132" s="50"/>
      <c r="P132" s="52">
        <f>N151</f>
        <v>35475</v>
      </c>
      <c r="Q132" s="51">
        <f>D132</f>
        <v>50342</v>
      </c>
    </row>
    <row r="133" spans="1:17" ht="13" customHeight="1">
      <c r="A133" s="280" t="s">
        <v>36</v>
      </c>
      <c r="B133" s="5" t="s">
        <v>55</v>
      </c>
      <c r="C133" s="35"/>
      <c r="D133" s="36"/>
      <c r="E133" s="35"/>
      <c r="F133" s="36"/>
      <c r="G133" s="35"/>
      <c r="H133" s="36"/>
      <c r="I133" s="35"/>
      <c r="J133" s="36"/>
      <c r="K133" s="35"/>
      <c r="L133" s="36"/>
      <c r="M133" s="35"/>
      <c r="N133" s="36"/>
      <c r="O133" s="35"/>
      <c r="P133" s="36"/>
      <c r="Q133" s="24">
        <f>SUM(D133,F133,H133,J133,L133,N133,P133)</f>
        <v>0</v>
      </c>
    </row>
    <row r="134" spans="1:17">
      <c r="A134" s="281"/>
      <c r="B134" s="6" t="s">
        <v>11</v>
      </c>
      <c r="C134" s="35"/>
      <c r="D134" s="36"/>
      <c r="E134" s="35"/>
      <c r="F134" s="36"/>
      <c r="G134" s="35"/>
      <c r="H134" s="36"/>
      <c r="I134" s="35"/>
      <c r="J134" s="36"/>
      <c r="K134" s="35"/>
      <c r="L134" s="36"/>
      <c r="M134" s="35"/>
      <c r="N134" s="36"/>
      <c r="O134" s="35"/>
      <c r="P134" s="36"/>
      <c r="Q134" s="24">
        <f>SUM(D134,F134,H134,J134,L134,N134,P134)</f>
        <v>0</v>
      </c>
    </row>
    <row r="135" spans="1:17">
      <c r="A135" s="282"/>
      <c r="B135" s="7" t="s">
        <v>14</v>
      </c>
      <c r="C135" s="35"/>
      <c r="D135" s="36"/>
      <c r="E135" s="35"/>
      <c r="F135" s="36"/>
      <c r="G135" s="35"/>
      <c r="H135" s="36"/>
      <c r="I135" s="35"/>
      <c r="J135" s="36"/>
      <c r="K135" s="35"/>
      <c r="L135" s="36"/>
      <c r="M135" s="35"/>
      <c r="N135" s="36"/>
      <c r="O135" s="35"/>
      <c r="P135" s="36"/>
      <c r="Q135" s="24">
        <f>SUM(D135,F135,H135,J135,L135,N135,P135)</f>
        <v>0</v>
      </c>
    </row>
    <row r="136" spans="1:17">
      <c r="A136" s="53" t="s">
        <v>15</v>
      </c>
      <c r="B136" s="54"/>
      <c r="C136" s="50"/>
      <c r="D136" s="52">
        <f>SUM(D133:D135)</f>
        <v>0</v>
      </c>
      <c r="E136" s="50"/>
      <c r="F136" s="52">
        <f>SUM(F133:F135)</f>
        <v>0</v>
      </c>
      <c r="G136" s="50"/>
      <c r="H136" s="52">
        <f>SUM(H133:H135)</f>
        <v>0</v>
      </c>
      <c r="I136" s="50"/>
      <c r="J136" s="52">
        <f>SUM(J133:J135)</f>
        <v>0</v>
      </c>
      <c r="K136" s="50"/>
      <c r="L136" s="52">
        <f>SUM(L133:L135)</f>
        <v>0</v>
      </c>
      <c r="M136" s="50"/>
      <c r="N136" s="52">
        <f>SUM(N133:N135)</f>
        <v>0</v>
      </c>
      <c r="O136" s="50"/>
      <c r="P136" s="52">
        <f>SUM(P133:P135)</f>
        <v>0</v>
      </c>
      <c r="Q136" s="52">
        <f>SUM(Q133:Q135)</f>
        <v>0</v>
      </c>
    </row>
    <row r="137" spans="1:17" ht="13" customHeight="1">
      <c r="A137" s="287" t="s">
        <v>28</v>
      </c>
      <c r="B137" s="1" t="s">
        <v>16</v>
      </c>
      <c r="C137" s="35"/>
      <c r="D137" s="36"/>
      <c r="E137" s="35"/>
      <c r="F137" s="36"/>
      <c r="G137" s="35"/>
      <c r="H137" s="36"/>
      <c r="I137" s="35"/>
      <c r="J137" s="36"/>
      <c r="K137" s="35"/>
      <c r="L137" s="36"/>
      <c r="M137" s="35"/>
      <c r="N137" s="36"/>
      <c r="O137" s="35"/>
      <c r="P137" s="36"/>
      <c r="Q137" s="24">
        <f>SUM(D137,F137,H137,J137,L137,N137,P137)</f>
        <v>0</v>
      </c>
    </row>
    <row r="138" spans="1:17" ht="14">
      <c r="A138" s="288"/>
      <c r="B138" s="1" t="s">
        <v>17</v>
      </c>
      <c r="C138" s="35"/>
      <c r="D138" s="36"/>
      <c r="E138" s="35"/>
      <c r="F138" s="36"/>
      <c r="G138" s="35"/>
      <c r="H138" s="36"/>
      <c r="I138" s="35"/>
      <c r="J138" s="36"/>
      <c r="K138" s="35"/>
      <c r="L138" s="36"/>
      <c r="M138" s="35"/>
      <c r="N138" s="36"/>
      <c r="O138" s="35"/>
      <c r="P138" s="36"/>
      <c r="Q138" s="24">
        <f>SUM(D138,F138,H138,J138,L138,N138,P138)</f>
        <v>0</v>
      </c>
    </row>
    <row r="139" spans="1:17" ht="14">
      <c r="A139" s="288"/>
      <c r="B139" s="1" t="s">
        <v>26</v>
      </c>
      <c r="C139" s="35"/>
      <c r="D139" s="36"/>
      <c r="E139" s="35" t="s">
        <v>125</v>
      </c>
      <c r="F139" s="36">
        <v>2223</v>
      </c>
      <c r="G139" s="35" t="s">
        <v>125</v>
      </c>
      <c r="H139" s="36">
        <v>2053</v>
      </c>
      <c r="I139" s="35" t="s">
        <v>145</v>
      </c>
      <c r="J139" s="36">
        <v>1232</v>
      </c>
      <c r="K139" s="35" t="s">
        <v>392</v>
      </c>
      <c r="L139" s="36">
        <f>760+212</f>
        <v>972</v>
      </c>
      <c r="M139" s="35" t="s">
        <v>125</v>
      </c>
      <c r="N139" s="36">
        <v>907</v>
      </c>
      <c r="O139" s="35" t="s">
        <v>394</v>
      </c>
      <c r="P139" s="36">
        <f>760+1557</f>
        <v>2317</v>
      </c>
      <c r="Q139" s="24">
        <f>SUM(D139,F139,H139,J139,L139,N139,P139)</f>
        <v>9704</v>
      </c>
    </row>
    <row r="140" spans="1:17" ht="14">
      <c r="A140" s="288"/>
      <c r="B140" s="55" t="s">
        <v>18</v>
      </c>
      <c r="C140" s="50"/>
      <c r="D140" s="52">
        <f>SUM(D137:D139)</f>
        <v>0</v>
      </c>
      <c r="E140" s="50"/>
      <c r="F140" s="52">
        <f>SUM(F137:F139)</f>
        <v>2223</v>
      </c>
      <c r="G140" s="50"/>
      <c r="H140" s="52">
        <f>SUM(H137:H139)</f>
        <v>2053</v>
      </c>
      <c r="I140" s="50"/>
      <c r="J140" s="52">
        <f>SUM(J137:J139)</f>
        <v>1232</v>
      </c>
      <c r="K140" s="50"/>
      <c r="L140" s="52">
        <f>SUM(L137:L139)</f>
        <v>972</v>
      </c>
      <c r="M140" s="50"/>
      <c r="N140" s="52">
        <f>SUM(N137:N139)</f>
        <v>907</v>
      </c>
      <c r="O140" s="50"/>
      <c r="P140" s="52">
        <f>SUM(P137:P139)</f>
        <v>2317</v>
      </c>
      <c r="Q140" s="52">
        <f>SUM(Q137:Q139)</f>
        <v>9704</v>
      </c>
    </row>
    <row r="141" spans="1:17" ht="14">
      <c r="A141" s="288"/>
      <c r="B141" s="1" t="s">
        <v>27</v>
      </c>
      <c r="C141" s="35"/>
      <c r="D141" s="36"/>
      <c r="E141" s="35"/>
      <c r="F141" s="36"/>
      <c r="G141" s="35"/>
      <c r="H141" s="36"/>
      <c r="I141" s="35"/>
      <c r="J141" s="36"/>
      <c r="K141" s="35"/>
      <c r="L141" s="36"/>
      <c r="M141" s="35"/>
      <c r="N141" s="36"/>
      <c r="O141" s="35"/>
      <c r="P141" s="36"/>
      <c r="Q141" s="24">
        <f t="shared" ref="Q141:Q148" si="16">SUM(D141,F141,H141,J141,L141,N141,P141)</f>
        <v>0</v>
      </c>
    </row>
    <row r="142" spans="1:17" ht="14">
      <c r="A142" s="288"/>
      <c r="B142" s="1" t="s">
        <v>29</v>
      </c>
      <c r="C142" s="35"/>
      <c r="D142" s="36"/>
      <c r="E142" s="35"/>
      <c r="F142" s="36"/>
      <c r="G142" s="35"/>
      <c r="H142" s="36"/>
      <c r="I142" s="35"/>
      <c r="J142" s="36"/>
      <c r="K142" s="35"/>
      <c r="L142" s="36"/>
      <c r="M142" s="35"/>
      <c r="N142" s="36"/>
      <c r="O142" s="35"/>
      <c r="P142" s="36"/>
      <c r="Q142" s="24">
        <f t="shared" si="16"/>
        <v>0</v>
      </c>
    </row>
    <row r="143" spans="1:17" ht="14">
      <c r="A143" s="288"/>
      <c r="B143" s="1" t="s">
        <v>20</v>
      </c>
      <c r="C143" s="35"/>
      <c r="D143" s="36"/>
      <c r="E143" s="35"/>
      <c r="F143" s="36"/>
      <c r="G143" s="35"/>
      <c r="H143" s="36"/>
      <c r="I143" s="35"/>
      <c r="J143" s="36"/>
      <c r="K143" s="35"/>
      <c r="L143" s="36"/>
      <c r="M143" s="35"/>
      <c r="N143" s="36"/>
      <c r="O143" s="35"/>
      <c r="P143" s="36"/>
      <c r="Q143" s="24">
        <f t="shared" si="16"/>
        <v>0</v>
      </c>
    </row>
    <row r="144" spans="1:17" ht="14">
      <c r="A144" s="288"/>
      <c r="B144" s="1" t="s">
        <v>21</v>
      </c>
      <c r="C144" s="35"/>
      <c r="D144" s="36"/>
      <c r="E144" s="35"/>
      <c r="F144" s="36"/>
      <c r="G144" s="35"/>
      <c r="H144" s="36"/>
      <c r="I144" s="35"/>
      <c r="J144" s="36"/>
      <c r="K144" s="35"/>
      <c r="L144" s="36"/>
      <c r="M144" s="35"/>
      <c r="N144" s="36"/>
      <c r="O144" s="35"/>
      <c r="P144" s="36"/>
      <c r="Q144" s="24">
        <f t="shared" si="16"/>
        <v>0</v>
      </c>
    </row>
    <row r="145" spans="1:17" ht="14">
      <c r="A145" s="288"/>
      <c r="B145" s="1" t="s">
        <v>22</v>
      </c>
      <c r="C145" s="35"/>
      <c r="D145" s="36"/>
      <c r="E145" s="35"/>
      <c r="F145" s="36"/>
      <c r="G145" s="35"/>
      <c r="H145" s="36"/>
      <c r="I145" s="35"/>
      <c r="J145" s="36"/>
      <c r="K145" s="35" t="s">
        <v>391</v>
      </c>
      <c r="L145" s="36">
        <f>2990+1500+2990</f>
        <v>7480</v>
      </c>
      <c r="M145" s="35"/>
      <c r="N145" s="36"/>
      <c r="O145" s="35"/>
      <c r="P145" s="36"/>
      <c r="Q145" s="24">
        <f t="shared" si="16"/>
        <v>7480</v>
      </c>
    </row>
    <row r="146" spans="1:17" ht="14">
      <c r="A146" s="288"/>
      <c r="B146" s="1" t="s">
        <v>23</v>
      </c>
      <c r="C146" s="35"/>
      <c r="D146" s="36"/>
      <c r="E146" s="35"/>
      <c r="F146" s="36"/>
      <c r="G146" s="35"/>
      <c r="H146" s="36"/>
      <c r="I146" s="35"/>
      <c r="J146" s="36"/>
      <c r="K146" s="35"/>
      <c r="L146" s="36"/>
      <c r="M146" s="35"/>
      <c r="N146" s="36"/>
      <c r="O146" s="35"/>
      <c r="P146" s="36"/>
      <c r="Q146" s="24">
        <f t="shared" si="16"/>
        <v>0</v>
      </c>
    </row>
    <row r="147" spans="1:17" ht="14">
      <c r="A147" s="288"/>
      <c r="B147" s="1" t="s">
        <v>19</v>
      </c>
      <c r="C147" s="35"/>
      <c r="D147" s="36"/>
      <c r="E147" s="35"/>
      <c r="F147" s="36"/>
      <c r="G147" s="35"/>
      <c r="H147" s="36"/>
      <c r="I147" s="35"/>
      <c r="J147" s="36"/>
      <c r="K147" s="35"/>
      <c r="L147" s="36"/>
      <c r="M147" s="35"/>
      <c r="N147" s="36"/>
      <c r="O147" s="35"/>
      <c r="P147" s="36"/>
      <c r="Q147" s="24">
        <f t="shared" si="16"/>
        <v>0</v>
      </c>
    </row>
    <row r="148" spans="1:17" ht="14">
      <c r="A148" s="288"/>
      <c r="B148" s="1" t="s">
        <v>30</v>
      </c>
      <c r="C148" s="35"/>
      <c r="D148" s="36"/>
      <c r="E148" s="35"/>
      <c r="F148" s="36"/>
      <c r="G148" s="35"/>
      <c r="H148" s="36"/>
      <c r="I148" s="35"/>
      <c r="J148" s="36"/>
      <c r="K148" s="35"/>
      <c r="L148" s="36"/>
      <c r="M148" s="35"/>
      <c r="N148" s="36"/>
      <c r="O148" s="35"/>
      <c r="P148" s="36"/>
      <c r="Q148" s="24">
        <f t="shared" si="16"/>
        <v>0</v>
      </c>
    </row>
    <row r="149" spans="1:17" ht="14">
      <c r="A149" s="289"/>
      <c r="B149" s="55" t="s">
        <v>18</v>
      </c>
      <c r="C149" s="52"/>
      <c r="D149" s="52">
        <f>SUM(D141:D148)</f>
        <v>0</v>
      </c>
      <c r="E149" s="52"/>
      <c r="F149" s="52">
        <f>SUM(F141:F148)</f>
        <v>0</v>
      </c>
      <c r="G149" s="52"/>
      <c r="H149" s="52">
        <f>SUM(H141:H148)</f>
        <v>0</v>
      </c>
      <c r="I149" s="52"/>
      <c r="J149" s="52">
        <f>SUM(J141:J148)</f>
        <v>0</v>
      </c>
      <c r="K149" s="52"/>
      <c r="L149" s="52">
        <f>SUM(L141:L148)</f>
        <v>7480</v>
      </c>
      <c r="M149" s="52"/>
      <c r="N149" s="52">
        <f>SUM(N141:N148)</f>
        <v>0</v>
      </c>
      <c r="O149" s="52"/>
      <c r="P149" s="52">
        <f>SUM(P141:P148)</f>
        <v>0</v>
      </c>
      <c r="Q149" s="52">
        <f>SUM(Q141:Q148)</f>
        <v>7480</v>
      </c>
    </row>
    <row r="150" spans="1:17">
      <c r="A150" s="53" t="s">
        <v>24</v>
      </c>
      <c r="B150" s="54"/>
      <c r="C150" s="52"/>
      <c r="D150" s="52">
        <f>D140+D149</f>
        <v>0</v>
      </c>
      <c r="E150" s="52"/>
      <c r="F150" s="52">
        <f>F140+F149</f>
        <v>2223</v>
      </c>
      <c r="G150" s="52"/>
      <c r="H150" s="52">
        <f>H140+H149</f>
        <v>2053</v>
      </c>
      <c r="I150" s="52"/>
      <c r="J150" s="52">
        <f>J140+J149</f>
        <v>1232</v>
      </c>
      <c r="K150" s="52"/>
      <c r="L150" s="52">
        <f>L140+L149</f>
        <v>8452</v>
      </c>
      <c r="M150" s="52"/>
      <c r="N150" s="52">
        <f>N140+N149</f>
        <v>907</v>
      </c>
      <c r="O150" s="52"/>
      <c r="P150" s="52">
        <f>P140+P149</f>
        <v>2317</v>
      </c>
      <c r="Q150" s="52">
        <f>Q140+Q149</f>
        <v>17184</v>
      </c>
    </row>
    <row r="151" spans="1:17">
      <c r="A151" s="57" t="s">
        <v>25</v>
      </c>
      <c r="B151" s="56"/>
      <c r="C151" s="58"/>
      <c r="D151" s="58">
        <f>D132+D136-D150</f>
        <v>50342</v>
      </c>
      <c r="E151" s="58"/>
      <c r="F151" s="58">
        <f>F132+F136-F150</f>
        <v>48119</v>
      </c>
      <c r="G151" s="58"/>
      <c r="H151" s="58">
        <f>H132+H136-H150</f>
        <v>46066</v>
      </c>
      <c r="I151" s="58"/>
      <c r="J151" s="58">
        <f>J132+J136-J150</f>
        <v>44834</v>
      </c>
      <c r="K151" s="58"/>
      <c r="L151" s="58">
        <f>L132+L136-L150</f>
        <v>36382</v>
      </c>
      <c r="M151" s="58"/>
      <c r="N151" s="58">
        <f>N132+N136-N150</f>
        <v>35475</v>
      </c>
      <c r="O151" s="58"/>
      <c r="P151" s="58">
        <f>P132+P136-P150</f>
        <v>33158</v>
      </c>
      <c r="Q151" s="58">
        <f>Q132+Q136-Q150</f>
        <v>33158</v>
      </c>
    </row>
    <row r="152" spans="1:17">
      <c r="A152" s="13" t="s">
        <v>12</v>
      </c>
      <c r="B152" s="14"/>
      <c r="C152" s="26"/>
      <c r="D152" s="27"/>
      <c r="E152" s="26"/>
      <c r="F152" s="27"/>
      <c r="G152" s="26"/>
      <c r="H152" s="27"/>
      <c r="I152" s="26"/>
      <c r="J152" s="27"/>
      <c r="K152" s="26"/>
      <c r="L152" s="27"/>
      <c r="M152" s="26"/>
      <c r="N152" s="27"/>
      <c r="O152" s="26"/>
      <c r="P152" s="27"/>
      <c r="Q152" s="7"/>
    </row>
    <row r="153" spans="1:17">
      <c r="A153" s="17"/>
      <c r="B153" s="18"/>
      <c r="C153" s="28"/>
      <c r="D153" s="29"/>
      <c r="E153" s="28"/>
      <c r="F153" s="29"/>
      <c r="G153" s="28"/>
      <c r="H153" s="29"/>
      <c r="I153" s="28"/>
      <c r="J153" s="29"/>
      <c r="K153" s="28"/>
      <c r="L153" s="29"/>
      <c r="M153" s="28"/>
      <c r="N153" s="29"/>
      <c r="O153" s="28"/>
      <c r="P153" s="29"/>
      <c r="Q153" s="19"/>
    </row>
    <row r="154" spans="1:17">
      <c r="A154" s="17"/>
      <c r="B154" s="18"/>
      <c r="C154" s="28"/>
      <c r="D154" s="29"/>
      <c r="E154" s="28"/>
      <c r="F154" s="29"/>
      <c r="G154" s="28"/>
      <c r="H154" s="29"/>
      <c r="I154" s="28"/>
      <c r="J154" s="29"/>
      <c r="K154" s="28"/>
      <c r="L154" s="29"/>
      <c r="M154" s="28"/>
      <c r="N154" s="29"/>
      <c r="O154" s="28"/>
      <c r="P154" s="29"/>
      <c r="Q154" s="19"/>
    </row>
    <row r="155" spans="1:17">
      <c r="A155" s="17"/>
      <c r="B155" s="18"/>
      <c r="C155" s="28"/>
      <c r="D155" s="29"/>
      <c r="E155" s="28"/>
      <c r="F155" s="29"/>
      <c r="G155" s="28"/>
      <c r="H155" s="29"/>
      <c r="I155" s="28"/>
      <c r="J155" s="29"/>
      <c r="K155" s="28"/>
      <c r="L155" s="29"/>
      <c r="M155" s="28"/>
      <c r="N155" s="29"/>
      <c r="O155" s="28"/>
      <c r="P155" s="29"/>
      <c r="Q155" s="19"/>
    </row>
    <row r="156" spans="1:17">
      <c r="A156" s="17"/>
      <c r="B156" s="18"/>
      <c r="C156" s="28"/>
      <c r="D156" s="29"/>
      <c r="E156" s="28"/>
      <c r="F156" s="29"/>
      <c r="G156" s="28"/>
      <c r="H156" s="29"/>
      <c r="I156" s="28"/>
      <c r="J156" s="29"/>
      <c r="K156" s="28"/>
      <c r="L156" s="29"/>
      <c r="M156" s="28"/>
      <c r="N156" s="29"/>
      <c r="O156" s="28"/>
      <c r="P156" s="29"/>
      <c r="Q156" s="19"/>
    </row>
    <row r="157" spans="1:17">
      <c r="A157" s="17"/>
      <c r="B157" s="18"/>
      <c r="C157" s="28"/>
      <c r="D157" s="29"/>
      <c r="E157" s="28"/>
      <c r="F157" s="29"/>
      <c r="G157" s="28"/>
      <c r="H157" s="29"/>
      <c r="I157" s="28"/>
      <c r="J157" s="29"/>
      <c r="K157" s="28"/>
      <c r="L157" s="29"/>
      <c r="M157" s="28"/>
      <c r="N157" s="29"/>
      <c r="O157" s="28"/>
      <c r="P157" s="29"/>
      <c r="Q157" s="19"/>
    </row>
    <row r="158" spans="1:17">
      <c r="A158" s="17"/>
      <c r="B158" s="18"/>
      <c r="C158" s="28"/>
      <c r="D158" s="29"/>
      <c r="E158" s="28"/>
      <c r="F158" s="29"/>
      <c r="G158" s="28"/>
      <c r="H158" s="29"/>
      <c r="I158" s="28"/>
      <c r="J158" s="29"/>
      <c r="K158" s="28"/>
      <c r="L158" s="29"/>
      <c r="M158" s="28"/>
      <c r="N158" s="29"/>
      <c r="O158" s="28"/>
      <c r="P158" s="29"/>
      <c r="Q158" s="19"/>
    </row>
    <row r="159" spans="1:17">
      <c r="A159" s="15"/>
      <c r="B159" s="16"/>
      <c r="C159" s="30"/>
      <c r="D159" s="31"/>
      <c r="E159" s="30"/>
      <c r="F159" s="31"/>
      <c r="G159" s="30"/>
      <c r="H159" s="31"/>
      <c r="I159" s="30"/>
      <c r="J159" s="31"/>
      <c r="K159" s="30"/>
      <c r="L159" s="31"/>
      <c r="M159" s="30"/>
      <c r="N159" s="31"/>
      <c r="O159" s="30"/>
      <c r="P159" s="31"/>
      <c r="Q159" s="5"/>
    </row>
    <row r="161" spans="1:17">
      <c r="A161" s="21" t="str">
        <f>A1</f>
        <v>2021年</v>
      </c>
      <c r="B161" s="21"/>
      <c r="C161" s="21" t="str">
        <f>C1</f>
        <v>10月</v>
      </c>
      <c r="D161" s="4" t="s">
        <v>47</v>
      </c>
    </row>
    <row r="162" spans="1:17" ht="11.25" customHeight="1">
      <c r="A162" s="283"/>
      <c r="B162" s="284"/>
      <c r="C162" s="32">
        <v>31</v>
      </c>
      <c r="D162" s="12" t="s">
        <v>33</v>
      </c>
      <c r="E162" s="156"/>
      <c r="F162" s="157" t="s">
        <v>34</v>
      </c>
      <c r="G162" s="156"/>
      <c r="H162" s="157" t="s">
        <v>37</v>
      </c>
      <c r="I162" s="156"/>
      <c r="J162" s="157" t="s">
        <v>38</v>
      </c>
      <c r="K162" s="156"/>
      <c r="L162" s="157" t="s">
        <v>39</v>
      </c>
      <c r="M162" s="156"/>
      <c r="N162" s="157" t="s">
        <v>40</v>
      </c>
      <c r="O162" s="156"/>
      <c r="P162" s="157" t="s">
        <v>41</v>
      </c>
      <c r="Q162" s="290" t="s">
        <v>42</v>
      </c>
    </row>
    <row r="163" spans="1:17" ht="11.25" customHeight="1">
      <c r="A163" s="285"/>
      <c r="B163" s="286"/>
      <c r="C163" s="34" t="s">
        <v>31</v>
      </c>
      <c r="D163" s="34" t="s">
        <v>32</v>
      </c>
      <c r="E163" s="158" t="s">
        <v>31</v>
      </c>
      <c r="F163" s="158" t="s">
        <v>32</v>
      </c>
      <c r="G163" s="158" t="s">
        <v>31</v>
      </c>
      <c r="H163" s="158" t="s">
        <v>32</v>
      </c>
      <c r="I163" s="158" t="s">
        <v>31</v>
      </c>
      <c r="J163" s="158" t="s">
        <v>32</v>
      </c>
      <c r="K163" s="158" t="s">
        <v>31</v>
      </c>
      <c r="L163" s="158" t="s">
        <v>32</v>
      </c>
      <c r="M163" s="158" t="s">
        <v>31</v>
      </c>
      <c r="N163" s="158" t="s">
        <v>32</v>
      </c>
      <c r="O163" s="158" t="s">
        <v>31</v>
      </c>
      <c r="P163" s="158" t="s">
        <v>32</v>
      </c>
      <c r="Q163" s="291"/>
    </row>
    <row r="164" spans="1:17">
      <c r="A164" s="53" t="s">
        <v>13</v>
      </c>
      <c r="B164" s="54"/>
      <c r="C164" s="50"/>
      <c r="D164" s="51">
        <f>P151</f>
        <v>33158</v>
      </c>
      <c r="E164" s="159"/>
      <c r="F164" s="161">
        <f>D183</f>
        <v>31494</v>
      </c>
      <c r="G164" s="159"/>
      <c r="H164" s="161">
        <f>F183</f>
        <v>31494</v>
      </c>
      <c r="I164" s="159"/>
      <c r="J164" s="161">
        <f>H183</f>
        <v>31494</v>
      </c>
      <c r="K164" s="159"/>
      <c r="L164" s="161">
        <f>J183</f>
        <v>31494</v>
      </c>
      <c r="M164" s="159"/>
      <c r="N164" s="161">
        <f>L183</f>
        <v>31494</v>
      </c>
      <c r="O164" s="159"/>
      <c r="P164" s="161">
        <f>N183</f>
        <v>31494</v>
      </c>
      <c r="Q164" s="51">
        <f>D164</f>
        <v>33158</v>
      </c>
    </row>
    <row r="165" spans="1:17" ht="13" customHeight="1">
      <c r="A165" s="280" t="s">
        <v>36</v>
      </c>
      <c r="B165" s="5" t="s">
        <v>55</v>
      </c>
      <c r="C165" s="35"/>
      <c r="D165" s="36"/>
      <c r="E165" s="162"/>
      <c r="F165" s="163"/>
      <c r="G165" s="162"/>
      <c r="H165" s="163"/>
      <c r="I165" s="162"/>
      <c r="J165" s="163"/>
      <c r="K165" s="162"/>
      <c r="L165" s="163"/>
      <c r="M165" s="162"/>
      <c r="N165" s="163"/>
      <c r="O165" s="162"/>
      <c r="P165" s="163"/>
      <c r="Q165" s="24">
        <f>SUM(D165,F165,H165,J165,L165,N165,P165)</f>
        <v>0</v>
      </c>
    </row>
    <row r="166" spans="1:17">
      <c r="A166" s="281"/>
      <c r="B166" s="6" t="s">
        <v>11</v>
      </c>
      <c r="C166" s="35"/>
      <c r="D166" s="36"/>
      <c r="E166" s="162"/>
      <c r="F166" s="163"/>
      <c r="G166" s="162"/>
      <c r="H166" s="163"/>
      <c r="I166" s="162"/>
      <c r="J166" s="163"/>
      <c r="K166" s="162"/>
      <c r="L166" s="163"/>
      <c r="M166" s="162"/>
      <c r="N166" s="163"/>
      <c r="O166" s="162"/>
      <c r="P166" s="163"/>
      <c r="Q166" s="24">
        <f>SUM(D166,F166,H166,J166,L166,N166,P166)</f>
        <v>0</v>
      </c>
    </row>
    <row r="167" spans="1:17">
      <c r="A167" s="282"/>
      <c r="B167" s="7" t="s">
        <v>14</v>
      </c>
      <c r="C167" s="35"/>
      <c r="D167" s="36"/>
      <c r="E167" s="162"/>
      <c r="F167" s="163"/>
      <c r="G167" s="162"/>
      <c r="H167" s="163"/>
      <c r="I167" s="162"/>
      <c r="J167" s="163"/>
      <c r="K167" s="162"/>
      <c r="L167" s="163"/>
      <c r="M167" s="162"/>
      <c r="N167" s="163"/>
      <c r="O167" s="162"/>
      <c r="P167" s="163"/>
      <c r="Q167" s="24">
        <f>SUM(D167,F167,H167,J167,L167,N167,P167)</f>
        <v>0</v>
      </c>
    </row>
    <row r="168" spans="1:17">
      <c r="A168" s="53" t="s">
        <v>15</v>
      </c>
      <c r="B168" s="54"/>
      <c r="C168" s="50"/>
      <c r="D168" s="52">
        <f>SUM(D165:D167)</f>
        <v>0</v>
      </c>
      <c r="E168" s="159"/>
      <c r="F168" s="161">
        <f>SUM(F165:F167)</f>
        <v>0</v>
      </c>
      <c r="G168" s="159"/>
      <c r="H168" s="161">
        <f>SUM(H165:H167)</f>
        <v>0</v>
      </c>
      <c r="I168" s="159"/>
      <c r="J168" s="161">
        <f>SUM(J165:J167)</f>
        <v>0</v>
      </c>
      <c r="K168" s="159"/>
      <c r="L168" s="161">
        <f>SUM(L165:L167)</f>
        <v>0</v>
      </c>
      <c r="M168" s="159"/>
      <c r="N168" s="161">
        <f>SUM(N165:N167)</f>
        <v>0</v>
      </c>
      <c r="O168" s="159"/>
      <c r="P168" s="161">
        <f>SUM(P165:P167)</f>
        <v>0</v>
      </c>
      <c r="Q168" s="52">
        <f>SUM(Q165:Q167)</f>
        <v>0</v>
      </c>
    </row>
    <row r="169" spans="1:17" ht="11.25" customHeight="1">
      <c r="A169" s="287" t="s">
        <v>28</v>
      </c>
      <c r="B169" s="1" t="s">
        <v>16</v>
      </c>
      <c r="C169" s="35"/>
      <c r="D169" s="36"/>
      <c r="E169" s="162"/>
      <c r="F169" s="163"/>
      <c r="G169" s="162"/>
      <c r="H169" s="163"/>
      <c r="I169" s="162"/>
      <c r="J169" s="163"/>
      <c r="K169" s="162"/>
      <c r="L169" s="163"/>
      <c r="M169" s="162"/>
      <c r="N169" s="163"/>
      <c r="O169" s="162"/>
      <c r="P169" s="163"/>
      <c r="Q169" s="24">
        <f>SUM(D169,F169,H169,J169,L169,N169,P169)</f>
        <v>0</v>
      </c>
    </row>
    <row r="170" spans="1:17" ht="14">
      <c r="A170" s="288"/>
      <c r="B170" s="1" t="s">
        <v>17</v>
      </c>
      <c r="C170" s="35"/>
      <c r="D170" s="36"/>
      <c r="E170" s="162"/>
      <c r="F170" s="163"/>
      <c r="G170" s="162"/>
      <c r="H170" s="163"/>
      <c r="I170" s="162"/>
      <c r="J170" s="163"/>
      <c r="K170" s="162"/>
      <c r="L170" s="163"/>
      <c r="M170" s="162"/>
      <c r="N170" s="163"/>
      <c r="O170" s="162"/>
      <c r="P170" s="163"/>
      <c r="Q170" s="24">
        <f>SUM(D170,F170,H170,J170,L170,N170,P170)</f>
        <v>0</v>
      </c>
    </row>
    <row r="171" spans="1:17" ht="14">
      <c r="A171" s="288"/>
      <c r="B171" s="1" t="s">
        <v>26</v>
      </c>
      <c r="C171" s="35" t="s">
        <v>395</v>
      </c>
      <c r="D171" s="36">
        <f>990+674</f>
        <v>1664</v>
      </c>
      <c r="E171" s="162"/>
      <c r="F171" s="163"/>
      <c r="G171" s="162"/>
      <c r="H171" s="163"/>
      <c r="I171" s="162"/>
      <c r="J171" s="163"/>
      <c r="K171" s="162"/>
      <c r="L171" s="163"/>
      <c r="M171" s="162"/>
      <c r="N171" s="163"/>
      <c r="O171" s="162"/>
      <c r="P171" s="163"/>
      <c r="Q171" s="24">
        <f>SUM(D171,F171,H171,J171,L171,N171,P171)</f>
        <v>1664</v>
      </c>
    </row>
    <row r="172" spans="1:17" ht="14">
      <c r="A172" s="288"/>
      <c r="B172" s="55" t="s">
        <v>18</v>
      </c>
      <c r="C172" s="50"/>
      <c r="D172" s="52">
        <f>SUM(D169:D171)</f>
        <v>1664</v>
      </c>
      <c r="E172" s="159"/>
      <c r="F172" s="161">
        <f>SUM(F169:F171)</f>
        <v>0</v>
      </c>
      <c r="G172" s="159"/>
      <c r="H172" s="161">
        <f>SUM(H169:H171)</f>
        <v>0</v>
      </c>
      <c r="I172" s="159"/>
      <c r="J172" s="161">
        <f>SUM(J169:J171)</f>
        <v>0</v>
      </c>
      <c r="K172" s="159"/>
      <c r="L172" s="161">
        <f>SUM(L169:L171)</f>
        <v>0</v>
      </c>
      <c r="M172" s="159"/>
      <c r="N172" s="161">
        <f>SUM(N169:N171)</f>
        <v>0</v>
      </c>
      <c r="O172" s="159"/>
      <c r="P172" s="161">
        <f>SUM(P169:P171)</f>
        <v>0</v>
      </c>
      <c r="Q172" s="52">
        <f>SUM(Q169:Q171)</f>
        <v>1664</v>
      </c>
    </row>
    <row r="173" spans="1:17" ht="14">
      <c r="A173" s="288"/>
      <c r="B173" s="1" t="s">
        <v>27</v>
      </c>
      <c r="C173" s="35"/>
      <c r="D173" s="36"/>
      <c r="E173" s="162"/>
      <c r="F173" s="163"/>
      <c r="G173" s="162"/>
      <c r="H173" s="163"/>
      <c r="I173" s="162"/>
      <c r="J173" s="163"/>
      <c r="K173" s="162"/>
      <c r="L173" s="163"/>
      <c r="M173" s="162"/>
      <c r="N173" s="163"/>
      <c r="O173" s="162"/>
      <c r="P173" s="163"/>
      <c r="Q173" s="24">
        <f t="shared" ref="Q173:Q180" si="17">SUM(D173,F173,H173,J173,L173,N173,P173)</f>
        <v>0</v>
      </c>
    </row>
    <row r="174" spans="1:17" ht="14">
      <c r="A174" s="288"/>
      <c r="B174" s="1" t="s">
        <v>29</v>
      </c>
      <c r="C174" s="35"/>
      <c r="D174" s="36"/>
      <c r="E174" s="162"/>
      <c r="F174" s="163"/>
      <c r="G174" s="162"/>
      <c r="H174" s="163"/>
      <c r="I174" s="162"/>
      <c r="J174" s="163"/>
      <c r="K174" s="162"/>
      <c r="L174" s="163"/>
      <c r="M174" s="162"/>
      <c r="N174" s="163"/>
      <c r="O174" s="162"/>
      <c r="P174" s="163"/>
      <c r="Q174" s="24">
        <f t="shared" si="17"/>
        <v>0</v>
      </c>
    </row>
    <row r="175" spans="1:17" ht="14">
      <c r="A175" s="288"/>
      <c r="B175" s="1" t="s">
        <v>20</v>
      </c>
      <c r="C175" s="35"/>
      <c r="D175" s="36"/>
      <c r="E175" s="162"/>
      <c r="F175" s="163"/>
      <c r="G175" s="162"/>
      <c r="H175" s="163"/>
      <c r="I175" s="162"/>
      <c r="J175" s="163"/>
      <c r="K175" s="162"/>
      <c r="L175" s="163"/>
      <c r="M175" s="162"/>
      <c r="N175" s="163"/>
      <c r="O175" s="162"/>
      <c r="P175" s="163"/>
      <c r="Q175" s="24">
        <f t="shared" si="17"/>
        <v>0</v>
      </c>
    </row>
    <row r="176" spans="1:17" ht="14">
      <c r="A176" s="288"/>
      <c r="B176" s="1" t="s">
        <v>21</v>
      </c>
      <c r="C176" s="35"/>
      <c r="D176" s="36"/>
      <c r="E176" s="162"/>
      <c r="F176" s="163"/>
      <c r="G176" s="162"/>
      <c r="H176" s="163"/>
      <c r="I176" s="162"/>
      <c r="J176" s="163"/>
      <c r="K176" s="162"/>
      <c r="L176" s="163"/>
      <c r="M176" s="162"/>
      <c r="N176" s="163"/>
      <c r="O176" s="162"/>
      <c r="P176" s="163"/>
      <c r="Q176" s="24">
        <f t="shared" si="17"/>
        <v>0</v>
      </c>
    </row>
    <row r="177" spans="1:17" ht="14">
      <c r="A177" s="288"/>
      <c r="B177" s="1" t="s">
        <v>22</v>
      </c>
      <c r="C177" s="35"/>
      <c r="D177" s="36"/>
      <c r="E177" s="162"/>
      <c r="F177" s="163"/>
      <c r="G177" s="162"/>
      <c r="H177" s="163"/>
      <c r="I177" s="162"/>
      <c r="J177" s="163"/>
      <c r="K177" s="162"/>
      <c r="L177" s="163"/>
      <c r="M177" s="162"/>
      <c r="N177" s="163"/>
      <c r="O177" s="162"/>
      <c r="P177" s="163"/>
      <c r="Q177" s="24">
        <f t="shared" si="17"/>
        <v>0</v>
      </c>
    </row>
    <row r="178" spans="1:17" ht="14">
      <c r="A178" s="288"/>
      <c r="B178" s="1" t="s">
        <v>23</v>
      </c>
      <c r="C178" s="35"/>
      <c r="D178" s="36"/>
      <c r="E178" s="162"/>
      <c r="F178" s="163"/>
      <c r="G178" s="162"/>
      <c r="H178" s="163"/>
      <c r="I178" s="162"/>
      <c r="J178" s="163"/>
      <c r="K178" s="162"/>
      <c r="L178" s="163"/>
      <c r="M178" s="162"/>
      <c r="N178" s="163"/>
      <c r="O178" s="162"/>
      <c r="P178" s="163"/>
      <c r="Q178" s="24">
        <f t="shared" si="17"/>
        <v>0</v>
      </c>
    </row>
    <row r="179" spans="1:17" ht="14">
      <c r="A179" s="288"/>
      <c r="B179" s="1" t="s">
        <v>19</v>
      </c>
      <c r="C179" s="35"/>
      <c r="D179" s="36"/>
      <c r="E179" s="162"/>
      <c r="F179" s="163"/>
      <c r="G179" s="162"/>
      <c r="H179" s="163"/>
      <c r="I179" s="162"/>
      <c r="J179" s="163"/>
      <c r="K179" s="162"/>
      <c r="L179" s="163"/>
      <c r="M179" s="162"/>
      <c r="N179" s="163"/>
      <c r="O179" s="162"/>
      <c r="P179" s="163"/>
      <c r="Q179" s="24">
        <f t="shared" si="17"/>
        <v>0</v>
      </c>
    </row>
    <row r="180" spans="1:17" ht="14">
      <c r="A180" s="288"/>
      <c r="B180" s="1" t="s">
        <v>30</v>
      </c>
      <c r="C180" s="35"/>
      <c r="D180" s="36"/>
      <c r="E180" s="162"/>
      <c r="F180" s="163"/>
      <c r="G180" s="162"/>
      <c r="H180" s="163"/>
      <c r="I180" s="162"/>
      <c r="J180" s="163"/>
      <c r="K180" s="162"/>
      <c r="L180" s="163"/>
      <c r="M180" s="162"/>
      <c r="N180" s="163"/>
      <c r="O180" s="162"/>
      <c r="P180" s="163"/>
      <c r="Q180" s="24">
        <f t="shared" si="17"/>
        <v>0</v>
      </c>
    </row>
    <row r="181" spans="1:17" ht="14">
      <c r="A181" s="289"/>
      <c r="B181" s="55" t="s">
        <v>18</v>
      </c>
      <c r="C181" s="52"/>
      <c r="D181" s="52">
        <f>SUM(D173:D180)</f>
        <v>0</v>
      </c>
      <c r="E181" s="161"/>
      <c r="F181" s="161">
        <f>SUM(F173:F180)</f>
        <v>0</v>
      </c>
      <c r="G181" s="161"/>
      <c r="H181" s="161">
        <f>SUM(H173:H180)</f>
        <v>0</v>
      </c>
      <c r="I181" s="161"/>
      <c r="J181" s="161">
        <f>SUM(J173:J180)</f>
        <v>0</v>
      </c>
      <c r="K181" s="161"/>
      <c r="L181" s="161">
        <f>SUM(L173:L180)</f>
        <v>0</v>
      </c>
      <c r="M181" s="161"/>
      <c r="N181" s="161">
        <f>SUM(N173:N180)</f>
        <v>0</v>
      </c>
      <c r="O181" s="161"/>
      <c r="P181" s="161">
        <f>SUM(P173:P180)</f>
        <v>0</v>
      </c>
      <c r="Q181" s="52">
        <f>SUM(Q173:Q180)</f>
        <v>0</v>
      </c>
    </row>
    <row r="182" spans="1:17">
      <c r="A182" s="53" t="s">
        <v>24</v>
      </c>
      <c r="B182" s="54"/>
      <c r="C182" s="52"/>
      <c r="D182" s="52">
        <f>D172+D181</f>
        <v>1664</v>
      </c>
      <c r="E182" s="161"/>
      <c r="F182" s="161">
        <f>F172+F181</f>
        <v>0</v>
      </c>
      <c r="G182" s="161"/>
      <c r="H182" s="161">
        <f>H172+H181</f>
        <v>0</v>
      </c>
      <c r="I182" s="161"/>
      <c r="J182" s="161">
        <f>J172+J181</f>
        <v>0</v>
      </c>
      <c r="K182" s="161"/>
      <c r="L182" s="161">
        <f>L172+L181</f>
        <v>0</v>
      </c>
      <c r="M182" s="161"/>
      <c r="N182" s="161">
        <f>N172+N181</f>
        <v>0</v>
      </c>
      <c r="O182" s="161"/>
      <c r="P182" s="161">
        <f>P172+P181</f>
        <v>0</v>
      </c>
      <c r="Q182" s="52">
        <f>Q172+Q181</f>
        <v>1664</v>
      </c>
    </row>
    <row r="183" spans="1:17">
      <c r="A183" s="57" t="s">
        <v>25</v>
      </c>
      <c r="B183" s="56"/>
      <c r="C183" s="58"/>
      <c r="D183" s="58">
        <f>D164+D168-D182</f>
        <v>31494</v>
      </c>
      <c r="E183" s="164"/>
      <c r="F183" s="164">
        <f>F164+F168-F182</f>
        <v>31494</v>
      </c>
      <c r="G183" s="164"/>
      <c r="H183" s="164">
        <f>H164+H168-H182</f>
        <v>31494</v>
      </c>
      <c r="I183" s="164"/>
      <c r="J183" s="164">
        <f>J164+J168-J182</f>
        <v>31494</v>
      </c>
      <c r="K183" s="164"/>
      <c r="L183" s="164">
        <f>L164+L168-L182</f>
        <v>31494</v>
      </c>
      <c r="M183" s="164"/>
      <c r="N183" s="164">
        <f>N164+N168-N182</f>
        <v>31494</v>
      </c>
      <c r="O183" s="164"/>
      <c r="P183" s="164">
        <f>P164+P168-P182</f>
        <v>31494</v>
      </c>
      <c r="Q183" s="58">
        <f>Q164+Q168-Q182</f>
        <v>31494</v>
      </c>
    </row>
    <row r="184" spans="1:17">
      <c r="A184" s="13" t="s">
        <v>12</v>
      </c>
      <c r="B184" s="14"/>
      <c r="C184" s="26"/>
      <c r="D184" s="27"/>
      <c r="E184" s="165"/>
      <c r="F184" s="166"/>
      <c r="G184" s="165"/>
      <c r="H184" s="166"/>
      <c r="I184" s="165"/>
      <c r="J184" s="166"/>
      <c r="K184" s="165"/>
      <c r="L184" s="166"/>
      <c r="M184" s="165"/>
      <c r="N184" s="166"/>
      <c r="O184" s="165"/>
      <c r="P184" s="166"/>
      <c r="Q184" s="7"/>
    </row>
    <row r="185" spans="1:17">
      <c r="A185" s="17"/>
      <c r="B185" s="18"/>
      <c r="C185" s="28"/>
      <c r="D185" s="29"/>
      <c r="E185" s="167"/>
      <c r="F185" s="168"/>
      <c r="G185" s="167"/>
      <c r="H185" s="168"/>
      <c r="I185" s="167"/>
      <c r="J185" s="168"/>
      <c r="K185" s="167"/>
      <c r="L185" s="168"/>
      <c r="M185" s="167"/>
      <c r="N185" s="168"/>
      <c r="O185" s="167"/>
      <c r="P185" s="168"/>
      <c r="Q185" s="19"/>
    </row>
    <row r="186" spans="1:17">
      <c r="A186" s="17"/>
      <c r="B186" s="18"/>
      <c r="C186" s="28"/>
      <c r="D186" s="29"/>
      <c r="E186" s="167"/>
      <c r="F186" s="168"/>
      <c r="G186" s="167"/>
      <c r="H186" s="168"/>
      <c r="I186" s="167"/>
      <c r="J186" s="168"/>
      <c r="K186" s="167"/>
      <c r="L186" s="168"/>
      <c r="M186" s="167"/>
      <c r="N186" s="168"/>
      <c r="O186" s="167"/>
      <c r="P186" s="168"/>
      <c r="Q186" s="19"/>
    </row>
    <row r="187" spans="1:17">
      <c r="A187" s="17"/>
      <c r="B187" s="18"/>
      <c r="C187" s="28"/>
      <c r="D187" s="29"/>
      <c r="E187" s="167"/>
      <c r="F187" s="168"/>
      <c r="G187" s="167"/>
      <c r="H187" s="168"/>
      <c r="I187" s="167"/>
      <c r="J187" s="168"/>
      <c r="K187" s="167"/>
      <c r="L187" s="168"/>
      <c r="M187" s="167"/>
      <c r="N187" s="168"/>
      <c r="O187" s="167"/>
      <c r="P187" s="168"/>
      <c r="Q187" s="19"/>
    </row>
    <row r="188" spans="1:17">
      <c r="A188" s="17"/>
      <c r="B188" s="18"/>
      <c r="C188" s="28"/>
      <c r="D188" s="29"/>
      <c r="E188" s="167"/>
      <c r="F188" s="168"/>
      <c r="G188" s="167"/>
      <c r="H188" s="168"/>
      <c r="I188" s="167"/>
      <c r="J188" s="168"/>
      <c r="K188" s="167"/>
      <c r="L188" s="168"/>
      <c r="M188" s="167"/>
      <c r="N188" s="168"/>
      <c r="O188" s="167"/>
      <c r="P188" s="168"/>
      <c r="Q188" s="19"/>
    </row>
    <row r="189" spans="1:17">
      <c r="A189" s="17"/>
      <c r="B189" s="18"/>
      <c r="C189" s="28"/>
      <c r="D189" s="29"/>
      <c r="E189" s="167"/>
      <c r="F189" s="168"/>
      <c r="G189" s="167"/>
      <c r="H189" s="168"/>
      <c r="I189" s="167"/>
      <c r="J189" s="168"/>
      <c r="K189" s="167"/>
      <c r="L189" s="168"/>
      <c r="M189" s="167"/>
      <c r="N189" s="168"/>
      <c r="O189" s="167"/>
      <c r="P189" s="168"/>
      <c r="Q189" s="19"/>
    </row>
    <row r="190" spans="1:17">
      <c r="A190" s="17"/>
      <c r="B190" s="18"/>
      <c r="C190" s="28"/>
      <c r="D190" s="29"/>
      <c r="E190" s="167"/>
      <c r="F190" s="168"/>
      <c r="G190" s="167"/>
      <c r="H190" s="168"/>
      <c r="I190" s="167"/>
      <c r="J190" s="168"/>
      <c r="K190" s="167"/>
      <c r="L190" s="168"/>
      <c r="M190" s="167"/>
      <c r="N190" s="168"/>
      <c r="O190" s="167"/>
      <c r="P190" s="168"/>
      <c r="Q190" s="19"/>
    </row>
    <row r="191" spans="1:17">
      <c r="A191" s="15"/>
      <c r="B191" s="16"/>
      <c r="C191" s="30"/>
      <c r="D191" s="31"/>
      <c r="E191" s="169"/>
      <c r="F191" s="170"/>
      <c r="G191" s="169"/>
      <c r="H191" s="170"/>
      <c r="I191" s="169"/>
      <c r="J191" s="170"/>
      <c r="K191" s="169"/>
      <c r="L191" s="170"/>
      <c r="M191" s="169"/>
      <c r="N191" s="170"/>
      <c r="O191" s="169"/>
      <c r="P191" s="170"/>
      <c r="Q191" s="5"/>
    </row>
  </sheetData>
  <mergeCells count="34">
    <mergeCell ref="A69:A71"/>
    <mergeCell ref="A98:B99"/>
    <mergeCell ref="A73:A85"/>
    <mergeCell ref="A169:A181"/>
    <mergeCell ref="A133:A135"/>
    <mergeCell ref="A162:B163"/>
    <mergeCell ref="Q162:Q163"/>
    <mergeCell ref="A165:A167"/>
    <mergeCell ref="A137:A149"/>
    <mergeCell ref="S9:S21"/>
    <mergeCell ref="A34:B35"/>
    <mergeCell ref="Q34:Q35"/>
    <mergeCell ref="A37:A39"/>
    <mergeCell ref="A66:B67"/>
    <mergeCell ref="Q66:Q67"/>
    <mergeCell ref="A9:A21"/>
    <mergeCell ref="A41:A53"/>
    <mergeCell ref="Q98:Q99"/>
    <mergeCell ref="A101:A103"/>
    <mergeCell ref="A130:B131"/>
    <mergeCell ref="Q130:Q131"/>
    <mergeCell ref="A105:A117"/>
    <mergeCell ref="X2:X3"/>
    <mergeCell ref="Y2:Y3"/>
    <mergeCell ref="Z2:Z3"/>
    <mergeCell ref="AA2:AA3"/>
    <mergeCell ref="A5:A7"/>
    <mergeCell ref="S5:S7"/>
    <mergeCell ref="A2:B3"/>
    <mergeCell ref="Q2:Q3"/>
    <mergeCell ref="S2:T3"/>
    <mergeCell ref="U2:U3"/>
    <mergeCell ref="V2:V3"/>
    <mergeCell ref="W2:W3"/>
  </mergeCells>
  <phoneticPr fontId="3"/>
  <pageMargins left="0.7" right="0.7" top="0.75" bottom="0.75" header="0.51200000000000001" footer="0.51200000000000001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8025F-E169-384F-8914-CB7747410E1B}">
  <dimension ref="A1:AA191"/>
  <sheetViews>
    <sheetView tabSelected="1" topLeftCell="A84" zoomScale="110" zoomScaleNormal="110" workbookViewId="0">
      <selection activeCell="I108" sqref="I108"/>
    </sheetView>
  </sheetViews>
  <sheetFormatPr baseColWidth="10" defaultColWidth="9" defaultRowHeight="13"/>
  <cols>
    <col min="1" max="1" width="2.6640625" style="4" customWidth="1"/>
    <col min="2" max="2" width="9" style="4"/>
    <col min="3" max="16" width="8" style="4" customWidth="1"/>
    <col min="17" max="17" width="9" style="4"/>
    <col min="18" max="18" width="3.1640625" style="4" customWidth="1"/>
    <col min="19" max="19" width="2.6640625" style="4" customWidth="1"/>
    <col min="20" max="20" width="9" style="4"/>
    <col min="21" max="27" width="10" style="4" customWidth="1"/>
    <col min="28" max="16384" width="9" style="4"/>
  </cols>
  <sheetData>
    <row r="1" spans="1:27">
      <c r="A1" s="4" t="s">
        <v>67</v>
      </c>
      <c r="C1" s="4" t="s">
        <v>65</v>
      </c>
      <c r="D1" s="4" t="s">
        <v>35</v>
      </c>
      <c r="S1" s="21" t="str">
        <f>A1</f>
        <v>2021年</v>
      </c>
      <c r="U1" s="4" t="str">
        <f>C1</f>
        <v>11月</v>
      </c>
    </row>
    <row r="2" spans="1:27">
      <c r="A2" s="283"/>
      <c r="B2" s="284"/>
      <c r="C2" s="154"/>
      <c r="D2" s="155" t="s">
        <v>33</v>
      </c>
      <c r="E2" s="33">
        <v>1</v>
      </c>
      <c r="F2" s="22" t="s">
        <v>34</v>
      </c>
      <c r="G2" s="33">
        <v>2</v>
      </c>
      <c r="H2" s="22" t="s">
        <v>37</v>
      </c>
      <c r="I2" s="33">
        <v>3</v>
      </c>
      <c r="J2" s="22" t="s">
        <v>38</v>
      </c>
      <c r="K2" s="33">
        <v>4</v>
      </c>
      <c r="L2" s="22" t="s">
        <v>39</v>
      </c>
      <c r="M2" s="2">
        <v>5</v>
      </c>
      <c r="N2" s="22" t="s">
        <v>40</v>
      </c>
      <c r="O2" s="2">
        <v>6</v>
      </c>
      <c r="P2" s="22" t="s">
        <v>41</v>
      </c>
      <c r="Q2" s="290" t="s">
        <v>42</v>
      </c>
      <c r="S2" s="283"/>
      <c r="T2" s="284"/>
      <c r="U2" s="290" t="s">
        <v>35</v>
      </c>
      <c r="V2" s="290" t="s">
        <v>43</v>
      </c>
      <c r="W2" s="290" t="s">
        <v>44</v>
      </c>
      <c r="X2" s="290" t="s">
        <v>45</v>
      </c>
      <c r="Y2" s="290" t="s">
        <v>46</v>
      </c>
      <c r="Z2" s="290" t="s">
        <v>47</v>
      </c>
      <c r="AA2" s="290" t="s">
        <v>48</v>
      </c>
    </row>
    <row r="3" spans="1:27">
      <c r="A3" s="285"/>
      <c r="B3" s="286"/>
      <c r="C3" s="158" t="s">
        <v>31</v>
      </c>
      <c r="D3" s="158" t="s">
        <v>32</v>
      </c>
      <c r="E3" s="34" t="s">
        <v>31</v>
      </c>
      <c r="F3" s="34" t="s">
        <v>32</v>
      </c>
      <c r="G3" s="34" t="s">
        <v>31</v>
      </c>
      <c r="H3" s="34" t="s">
        <v>32</v>
      </c>
      <c r="I3" s="34" t="s">
        <v>31</v>
      </c>
      <c r="J3" s="34" t="s">
        <v>32</v>
      </c>
      <c r="K3" s="34" t="s">
        <v>31</v>
      </c>
      <c r="L3" s="34" t="s">
        <v>32</v>
      </c>
      <c r="M3" s="11" t="s">
        <v>31</v>
      </c>
      <c r="N3" s="11" t="s">
        <v>32</v>
      </c>
      <c r="O3" s="11" t="s">
        <v>31</v>
      </c>
      <c r="P3" s="11" t="s">
        <v>32</v>
      </c>
      <c r="Q3" s="291"/>
      <c r="S3" s="285"/>
      <c r="T3" s="286"/>
      <c r="U3" s="291"/>
      <c r="V3" s="291"/>
      <c r="W3" s="291"/>
      <c r="X3" s="291"/>
      <c r="Y3" s="291"/>
      <c r="Z3" s="291"/>
      <c r="AA3" s="291"/>
    </row>
    <row r="4" spans="1:27">
      <c r="A4" s="53" t="s">
        <v>13</v>
      </c>
      <c r="B4" s="54"/>
      <c r="C4" s="159"/>
      <c r="D4" s="160">
        <v>86605</v>
      </c>
      <c r="E4" s="50"/>
      <c r="F4" s="52">
        <f>D23</f>
        <v>86605</v>
      </c>
      <c r="G4" s="50"/>
      <c r="H4" s="52">
        <f>F23</f>
        <v>80406</v>
      </c>
      <c r="I4" s="50"/>
      <c r="J4" s="52">
        <f>H23</f>
        <v>78456</v>
      </c>
      <c r="K4" s="50"/>
      <c r="L4" s="52">
        <f>J23</f>
        <v>73903</v>
      </c>
      <c r="M4" s="50"/>
      <c r="N4" s="52">
        <f>L23</f>
        <v>72911</v>
      </c>
      <c r="O4" s="50"/>
      <c r="P4" s="52">
        <f>N23</f>
        <v>72332</v>
      </c>
      <c r="Q4" s="51">
        <f>D4</f>
        <v>86605</v>
      </c>
      <c r="S4" s="9" t="s">
        <v>13</v>
      </c>
      <c r="T4" s="54"/>
      <c r="U4" s="51">
        <f>Q4</f>
        <v>86605</v>
      </c>
      <c r="V4" s="52">
        <f>U23</f>
        <v>71637</v>
      </c>
      <c r="W4" s="52">
        <f>V23</f>
        <v>58092</v>
      </c>
      <c r="X4" s="52">
        <f>W23</f>
        <v>-15073</v>
      </c>
      <c r="Y4" s="52">
        <f>X23</f>
        <v>-22728</v>
      </c>
      <c r="Z4" s="52">
        <f>Y23</f>
        <v>-22728</v>
      </c>
      <c r="AA4" s="51">
        <f>Q4</f>
        <v>86605</v>
      </c>
    </row>
    <row r="5" spans="1:27">
      <c r="A5" s="280" t="s">
        <v>36</v>
      </c>
      <c r="B5" s="5" t="s">
        <v>55</v>
      </c>
      <c r="C5" s="162"/>
      <c r="D5" s="163"/>
      <c r="E5" s="35"/>
      <c r="F5" s="36"/>
      <c r="G5" s="35"/>
      <c r="H5" s="36"/>
      <c r="I5" s="35"/>
      <c r="J5" s="36"/>
      <c r="K5" s="35"/>
      <c r="L5" s="36"/>
      <c r="M5" s="6"/>
      <c r="N5" s="24"/>
      <c r="O5" s="6"/>
      <c r="P5" s="24"/>
      <c r="Q5" s="24">
        <f>SUM(D5,F5,H5,J5,L5,N5,P5)</f>
        <v>0</v>
      </c>
      <c r="S5" s="292" t="s">
        <v>36</v>
      </c>
      <c r="T5" s="5" t="s">
        <v>55</v>
      </c>
      <c r="U5" s="24">
        <f>Q5</f>
        <v>0</v>
      </c>
      <c r="V5" s="24">
        <f>Q37</f>
        <v>0</v>
      </c>
      <c r="W5" s="24">
        <f>Q69</f>
        <v>0</v>
      </c>
      <c r="X5" s="24">
        <f>Q101</f>
        <v>0</v>
      </c>
      <c r="Y5" s="24">
        <f>Q133</f>
        <v>0</v>
      </c>
      <c r="Z5" s="24">
        <f>Q165</f>
        <v>0</v>
      </c>
      <c r="AA5" s="24">
        <f>SUM(U5:Z5)</f>
        <v>0</v>
      </c>
    </row>
    <row r="6" spans="1:27">
      <c r="A6" s="281"/>
      <c r="B6" s="6" t="s">
        <v>11</v>
      </c>
      <c r="C6" s="162"/>
      <c r="D6" s="163"/>
      <c r="E6" s="35"/>
      <c r="F6" s="36"/>
      <c r="G6" s="35"/>
      <c r="H6" s="36"/>
      <c r="I6" s="35"/>
      <c r="J6" s="36"/>
      <c r="K6" s="35"/>
      <c r="L6" s="36"/>
      <c r="M6" s="6"/>
      <c r="N6" s="24"/>
      <c r="O6" s="6"/>
      <c r="P6" s="24"/>
      <c r="Q6" s="24">
        <f>SUM(D6,F6,H6,J6,L6,N6,P6)</f>
        <v>0</v>
      </c>
      <c r="S6" s="293"/>
      <c r="T6" s="3" t="s">
        <v>11</v>
      </c>
      <c r="U6" s="24">
        <f>Q6</f>
        <v>0</v>
      </c>
      <c r="V6" s="24">
        <f>Q38</f>
        <v>0</v>
      </c>
      <c r="W6" s="24">
        <f>Q70</f>
        <v>0</v>
      </c>
      <c r="X6" s="24">
        <f>Q102</f>
        <v>0</v>
      </c>
      <c r="Y6" s="24">
        <f>Q134</f>
        <v>0</v>
      </c>
      <c r="Z6" s="24">
        <f>Q166</f>
        <v>0</v>
      </c>
      <c r="AA6" s="24">
        <f>SUM(U6:Z6)</f>
        <v>0</v>
      </c>
    </row>
    <row r="7" spans="1:27">
      <c r="A7" s="282"/>
      <c r="B7" s="7" t="s">
        <v>14</v>
      </c>
      <c r="C7" s="162"/>
      <c r="D7" s="163"/>
      <c r="E7" s="35"/>
      <c r="F7" s="36"/>
      <c r="G7" s="35"/>
      <c r="H7" s="36"/>
      <c r="I7" s="35"/>
      <c r="J7" s="36"/>
      <c r="K7" s="35"/>
      <c r="L7" s="36"/>
      <c r="M7" s="6"/>
      <c r="N7" s="24"/>
      <c r="O7" s="6"/>
      <c r="P7" s="24"/>
      <c r="Q7" s="24">
        <f>SUM(D7,F7,H7,J7,L7,N7,P7)</f>
        <v>0</v>
      </c>
      <c r="S7" s="294"/>
      <c r="T7" s="14" t="s">
        <v>14</v>
      </c>
      <c r="U7" s="24">
        <f>Q7</f>
        <v>0</v>
      </c>
      <c r="V7" s="24">
        <f>Q39</f>
        <v>0</v>
      </c>
      <c r="W7" s="24">
        <f>Q71</f>
        <v>0</v>
      </c>
      <c r="X7" s="24">
        <f>Q103</f>
        <v>0</v>
      </c>
      <c r="Y7" s="24">
        <f>Q135</f>
        <v>0</v>
      </c>
      <c r="Z7" s="24">
        <f>Q167</f>
        <v>0</v>
      </c>
      <c r="AA7" s="24">
        <f>SUM(U7:Z7)</f>
        <v>0</v>
      </c>
    </row>
    <row r="8" spans="1:27">
      <c r="A8" s="53" t="s">
        <v>15</v>
      </c>
      <c r="B8" s="54"/>
      <c r="C8" s="159"/>
      <c r="D8" s="161">
        <f>SUM(D5:D7)</f>
        <v>0</v>
      </c>
      <c r="E8" s="50"/>
      <c r="F8" s="52">
        <f>SUM(F5:F7)</f>
        <v>0</v>
      </c>
      <c r="G8" s="50"/>
      <c r="H8" s="52">
        <f>SUM(H5:H7)</f>
        <v>0</v>
      </c>
      <c r="I8" s="50"/>
      <c r="J8" s="52">
        <f>SUM(J5:J7)</f>
        <v>0</v>
      </c>
      <c r="K8" s="50"/>
      <c r="L8" s="52">
        <f>SUM(L5:L7)</f>
        <v>0</v>
      </c>
      <c r="M8" s="50"/>
      <c r="N8" s="52">
        <f>SUM(N5:N7)</f>
        <v>0</v>
      </c>
      <c r="O8" s="50"/>
      <c r="P8" s="52">
        <f>SUM(P5:P7)</f>
        <v>0</v>
      </c>
      <c r="Q8" s="52">
        <f>SUM(Q5:Q7)</f>
        <v>0</v>
      </c>
      <c r="S8" s="50" t="s">
        <v>15</v>
      </c>
      <c r="T8" s="54"/>
      <c r="U8" s="52">
        <f>SUM(U5:U7)</f>
        <v>0</v>
      </c>
      <c r="V8" s="52">
        <f t="shared" ref="V8:AA8" si="0">SUM(V5:V7)</f>
        <v>0</v>
      </c>
      <c r="W8" s="52">
        <f t="shared" si="0"/>
        <v>0</v>
      </c>
      <c r="X8" s="52">
        <f t="shared" si="0"/>
        <v>0</v>
      </c>
      <c r="Y8" s="52">
        <f t="shared" si="0"/>
        <v>0</v>
      </c>
      <c r="Z8" s="52">
        <f t="shared" si="0"/>
        <v>0</v>
      </c>
      <c r="AA8" s="52">
        <f t="shared" si="0"/>
        <v>0</v>
      </c>
    </row>
    <row r="9" spans="1:27" ht="14" customHeight="1">
      <c r="A9" s="287" t="s">
        <v>28</v>
      </c>
      <c r="B9" s="1" t="s">
        <v>16</v>
      </c>
      <c r="C9" s="162"/>
      <c r="D9" s="163"/>
      <c r="E9" s="35"/>
      <c r="F9" s="36"/>
      <c r="G9" s="35"/>
      <c r="H9" s="36"/>
      <c r="I9" s="6"/>
      <c r="J9" s="24"/>
      <c r="K9" s="35"/>
      <c r="L9" s="36"/>
      <c r="M9" s="6"/>
      <c r="N9" s="24"/>
      <c r="O9" s="6"/>
      <c r="P9" s="24"/>
      <c r="Q9" s="24">
        <f>SUM(D9,F9,H9,J9,L9,N9,P9)</f>
        <v>0</v>
      </c>
      <c r="S9" s="292" t="s">
        <v>28</v>
      </c>
      <c r="T9" s="20" t="s">
        <v>16</v>
      </c>
      <c r="U9" s="24">
        <f>Q9</f>
        <v>0</v>
      </c>
      <c r="V9" s="24">
        <f>Q41</f>
        <v>0</v>
      </c>
      <c r="W9" s="24">
        <f>Q73</f>
        <v>0</v>
      </c>
      <c r="X9" s="24">
        <f>Q105</f>
        <v>0</v>
      </c>
      <c r="Y9" s="24">
        <f>Q137</f>
        <v>0</v>
      </c>
      <c r="Z9" s="24">
        <f>Q169</f>
        <v>0</v>
      </c>
      <c r="AA9" s="24">
        <f>SUM(U9:Z9)</f>
        <v>0</v>
      </c>
    </row>
    <row r="10" spans="1:27" ht="14">
      <c r="A10" s="288"/>
      <c r="B10" s="1" t="s">
        <v>17</v>
      </c>
      <c r="C10" s="162"/>
      <c r="D10" s="163"/>
      <c r="E10" s="35"/>
      <c r="F10" s="36"/>
      <c r="G10" s="35" t="s">
        <v>220</v>
      </c>
      <c r="H10" s="36">
        <v>150</v>
      </c>
      <c r="I10" s="35" t="s">
        <v>397</v>
      </c>
      <c r="J10" s="36">
        <f>1430+324</f>
        <v>1754</v>
      </c>
      <c r="K10" s="35"/>
      <c r="L10" s="36"/>
      <c r="M10" s="6"/>
      <c r="N10" s="24"/>
      <c r="O10" s="6"/>
      <c r="P10" s="24"/>
      <c r="Q10" s="24">
        <f>SUM(D10,F10,H10,J10,L10,N10,P10)</f>
        <v>1904</v>
      </c>
      <c r="S10" s="295"/>
      <c r="T10" s="20" t="s">
        <v>17</v>
      </c>
      <c r="U10" s="24">
        <f>Q10</f>
        <v>1904</v>
      </c>
      <c r="V10" s="24">
        <f>Q42</f>
        <v>408</v>
      </c>
      <c r="W10" s="24">
        <f>Q74</f>
        <v>650</v>
      </c>
      <c r="X10" s="24">
        <f>Q106</f>
        <v>0</v>
      </c>
      <c r="Y10" s="24">
        <f>Q138</f>
        <v>0</v>
      </c>
      <c r="Z10" s="24">
        <f>Q170</f>
        <v>0</v>
      </c>
      <c r="AA10" s="24">
        <f>SUM(U10:Z10)</f>
        <v>2962</v>
      </c>
    </row>
    <row r="11" spans="1:27" ht="14">
      <c r="A11" s="288"/>
      <c r="B11" s="1" t="s">
        <v>26</v>
      </c>
      <c r="C11" s="162"/>
      <c r="D11" s="163"/>
      <c r="E11" s="35" t="s">
        <v>125</v>
      </c>
      <c r="F11" s="36">
        <v>619</v>
      </c>
      <c r="G11" s="35"/>
      <c r="H11" s="36"/>
      <c r="I11" s="35" t="s">
        <v>125</v>
      </c>
      <c r="J11" s="36">
        <v>205</v>
      </c>
      <c r="K11" s="35" t="s">
        <v>251</v>
      </c>
      <c r="L11" s="36">
        <f>571+421</f>
        <v>992</v>
      </c>
      <c r="M11" s="6" t="s">
        <v>300</v>
      </c>
      <c r="N11" s="24">
        <v>579</v>
      </c>
      <c r="O11" s="6" t="s">
        <v>125</v>
      </c>
      <c r="P11" s="24">
        <v>695</v>
      </c>
      <c r="Q11" s="24">
        <f>SUM(D11,F11,H11,J11,L11,N11,P11)</f>
        <v>3090</v>
      </c>
      <c r="S11" s="295"/>
      <c r="T11" s="20" t="s">
        <v>26</v>
      </c>
      <c r="U11" s="24">
        <f>Q11</f>
        <v>3090</v>
      </c>
      <c r="V11" s="24">
        <f>Q43</f>
        <v>6497</v>
      </c>
      <c r="W11" s="24">
        <f>Q75</f>
        <v>7794</v>
      </c>
      <c r="X11" s="24">
        <f>Q107</f>
        <v>4555</v>
      </c>
      <c r="Y11" s="24">
        <f>Q139</f>
        <v>0</v>
      </c>
      <c r="Z11" s="24">
        <f>Q171</f>
        <v>0</v>
      </c>
      <c r="AA11" s="24">
        <f>SUM(U11:Z11)</f>
        <v>21936</v>
      </c>
    </row>
    <row r="12" spans="1:27" ht="14">
      <c r="A12" s="288"/>
      <c r="B12" s="55" t="s">
        <v>18</v>
      </c>
      <c r="C12" s="161"/>
      <c r="D12" s="161">
        <f>SUM(D9:D11)</f>
        <v>0</v>
      </c>
      <c r="E12" s="52"/>
      <c r="F12" s="52">
        <f>SUM(F9:F11)</f>
        <v>619</v>
      </c>
      <c r="G12" s="50"/>
      <c r="H12" s="52">
        <f>SUM(H9:H11)</f>
        <v>150</v>
      </c>
      <c r="I12" s="50"/>
      <c r="J12" s="52">
        <f>SUM(J9:J11)</f>
        <v>1959</v>
      </c>
      <c r="K12" s="50"/>
      <c r="L12" s="52">
        <f>SUM(L9:L11)</f>
        <v>992</v>
      </c>
      <c r="M12" s="50"/>
      <c r="N12" s="52">
        <f>SUM(N9:N11)</f>
        <v>579</v>
      </c>
      <c r="O12" s="50"/>
      <c r="P12" s="52">
        <f>SUM(P9:P11)</f>
        <v>695</v>
      </c>
      <c r="Q12" s="52">
        <f>SUM(Q9:Q11)</f>
        <v>4994</v>
      </c>
      <c r="S12" s="295"/>
      <c r="T12" s="59" t="s">
        <v>18</v>
      </c>
      <c r="U12" s="52">
        <f>SUM(U9:U11)</f>
        <v>4994</v>
      </c>
      <c r="V12" s="52">
        <f t="shared" ref="V12:AA12" si="1">SUM(V9:V11)</f>
        <v>6905</v>
      </c>
      <c r="W12" s="52">
        <f t="shared" si="1"/>
        <v>8444</v>
      </c>
      <c r="X12" s="52">
        <f t="shared" si="1"/>
        <v>4555</v>
      </c>
      <c r="Y12" s="52">
        <f t="shared" si="1"/>
        <v>0</v>
      </c>
      <c r="Z12" s="52">
        <f t="shared" si="1"/>
        <v>0</v>
      </c>
      <c r="AA12" s="52">
        <f t="shared" si="1"/>
        <v>24898</v>
      </c>
    </row>
    <row r="13" spans="1:27" ht="14">
      <c r="A13" s="288"/>
      <c r="B13" s="1" t="s">
        <v>27</v>
      </c>
      <c r="C13" s="162"/>
      <c r="D13" s="163"/>
      <c r="E13" s="35"/>
      <c r="F13" s="36"/>
      <c r="G13" s="35"/>
      <c r="H13" s="36"/>
      <c r="I13" s="35"/>
      <c r="J13" s="36"/>
      <c r="K13" s="35"/>
      <c r="L13" s="36"/>
      <c r="M13" s="6"/>
      <c r="N13" s="24"/>
      <c r="O13" s="6"/>
      <c r="P13" s="24"/>
      <c r="Q13" s="24">
        <f t="shared" ref="Q13:Q20" si="2">SUM(D13,F13,H13,J13,L13,N13,P13)</f>
        <v>0</v>
      </c>
      <c r="S13" s="295"/>
      <c r="T13" s="20" t="s">
        <v>27</v>
      </c>
      <c r="U13" s="24">
        <f t="shared" ref="U13:U20" si="3">Q13</f>
        <v>0</v>
      </c>
      <c r="V13" s="24">
        <f t="shared" ref="V13:V20" si="4">Q45</f>
        <v>0</v>
      </c>
      <c r="W13" s="24">
        <f t="shared" ref="W13:W20" si="5">Q77</f>
        <v>30000</v>
      </c>
      <c r="X13" s="24">
        <f t="shared" ref="X13:X20" si="6">Q109</f>
        <v>0</v>
      </c>
      <c r="Y13" s="24">
        <f t="shared" ref="Y13:Y20" si="7">Q141</f>
        <v>0</v>
      </c>
      <c r="Z13" s="24">
        <f t="shared" ref="Z13:Z20" si="8">Q173</f>
        <v>0</v>
      </c>
      <c r="AA13" s="24">
        <f t="shared" ref="AA13:AA20" si="9">SUM(U13:Z13)</f>
        <v>30000</v>
      </c>
    </row>
    <row r="14" spans="1:27" ht="14">
      <c r="A14" s="288"/>
      <c r="B14" s="1" t="s">
        <v>29</v>
      </c>
      <c r="C14" s="162"/>
      <c r="D14" s="163"/>
      <c r="E14" s="35"/>
      <c r="F14" s="36"/>
      <c r="G14" s="35"/>
      <c r="H14" s="36"/>
      <c r="I14" s="35"/>
      <c r="J14" s="36"/>
      <c r="K14" s="35"/>
      <c r="L14" s="36"/>
      <c r="M14" s="6"/>
      <c r="N14" s="24"/>
      <c r="O14" s="6"/>
      <c r="P14" s="24"/>
      <c r="Q14" s="24">
        <f t="shared" si="2"/>
        <v>0</v>
      </c>
      <c r="S14" s="295"/>
      <c r="T14" s="20" t="s">
        <v>29</v>
      </c>
      <c r="U14" s="24">
        <f t="shared" si="3"/>
        <v>0</v>
      </c>
      <c r="V14" s="24">
        <f t="shared" si="4"/>
        <v>0</v>
      </c>
      <c r="W14" s="24">
        <f t="shared" si="5"/>
        <v>30100</v>
      </c>
      <c r="X14" s="24">
        <f t="shared" si="6"/>
        <v>0</v>
      </c>
      <c r="Y14" s="24">
        <f t="shared" si="7"/>
        <v>0</v>
      </c>
      <c r="Z14" s="24">
        <f t="shared" si="8"/>
        <v>0</v>
      </c>
      <c r="AA14" s="24">
        <f t="shared" si="9"/>
        <v>30100</v>
      </c>
    </row>
    <row r="15" spans="1:27" ht="14">
      <c r="A15" s="288"/>
      <c r="B15" s="1" t="s">
        <v>20</v>
      </c>
      <c r="C15" s="162"/>
      <c r="D15" s="163"/>
      <c r="E15" s="35"/>
      <c r="F15" s="36"/>
      <c r="G15" s="35"/>
      <c r="H15" s="36"/>
      <c r="I15" s="35"/>
      <c r="J15" s="36"/>
      <c r="K15" s="35"/>
      <c r="L15" s="36"/>
      <c r="M15" s="6"/>
      <c r="N15" s="24"/>
      <c r="O15" s="6"/>
      <c r="P15" s="24"/>
      <c r="Q15" s="24">
        <f t="shared" si="2"/>
        <v>0</v>
      </c>
      <c r="S15" s="295"/>
      <c r="T15" s="20" t="s">
        <v>20</v>
      </c>
      <c r="U15" s="24">
        <f t="shared" si="3"/>
        <v>0</v>
      </c>
      <c r="V15" s="24">
        <f t="shared" si="4"/>
        <v>0</v>
      </c>
      <c r="W15" s="24">
        <f t="shared" si="5"/>
        <v>0</v>
      </c>
      <c r="X15" s="24">
        <f t="shared" si="6"/>
        <v>0</v>
      </c>
      <c r="Y15" s="24">
        <f t="shared" si="7"/>
        <v>0</v>
      </c>
      <c r="Z15" s="24">
        <f t="shared" si="8"/>
        <v>0</v>
      </c>
      <c r="AA15" s="24">
        <f t="shared" si="9"/>
        <v>0</v>
      </c>
    </row>
    <row r="16" spans="1:27" ht="14">
      <c r="A16" s="288"/>
      <c r="B16" s="1" t="s">
        <v>21</v>
      </c>
      <c r="C16" s="162"/>
      <c r="D16" s="163"/>
      <c r="E16" s="35"/>
      <c r="F16" s="36"/>
      <c r="G16" s="35"/>
      <c r="H16" s="36"/>
      <c r="I16" s="35"/>
      <c r="J16" s="36"/>
      <c r="K16" s="35"/>
      <c r="L16" s="36"/>
      <c r="M16" s="6"/>
      <c r="N16" s="24"/>
      <c r="O16" s="6"/>
      <c r="P16" s="24"/>
      <c r="Q16" s="24">
        <f t="shared" si="2"/>
        <v>0</v>
      </c>
      <c r="S16" s="295"/>
      <c r="T16" s="20" t="s">
        <v>21</v>
      </c>
      <c r="U16" s="24">
        <f t="shared" si="3"/>
        <v>0</v>
      </c>
      <c r="V16" s="24">
        <f t="shared" si="4"/>
        <v>0</v>
      </c>
      <c r="W16" s="24">
        <f t="shared" si="5"/>
        <v>0</v>
      </c>
      <c r="X16" s="24">
        <f t="shared" si="6"/>
        <v>0</v>
      </c>
      <c r="Y16" s="24">
        <f t="shared" si="7"/>
        <v>0</v>
      </c>
      <c r="Z16" s="24">
        <f t="shared" si="8"/>
        <v>0</v>
      </c>
      <c r="AA16" s="24">
        <f t="shared" si="9"/>
        <v>0</v>
      </c>
    </row>
    <row r="17" spans="1:27" ht="14">
      <c r="A17" s="288"/>
      <c r="B17" s="1" t="s">
        <v>22</v>
      </c>
      <c r="C17" s="162"/>
      <c r="D17" s="163"/>
      <c r="E17" s="35" t="s">
        <v>313</v>
      </c>
      <c r="F17" s="36">
        <v>3990</v>
      </c>
      <c r="G17" s="35" t="s">
        <v>141</v>
      </c>
      <c r="H17" s="36">
        <v>1800</v>
      </c>
      <c r="I17" s="35"/>
      <c r="J17" s="36"/>
      <c r="K17" s="35"/>
      <c r="L17" s="36"/>
      <c r="M17" s="6"/>
      <c r="N17" s="24"/>
      <c r="O17" s="6"/>
      <c r="P17" s="24"/>
      <c r="Q17" s="24">
        <f t="shared" si="2"/>
        <v>5790</v>
      </c>
      <c r="S17" s="295"/>
      <c r="T17" s="20" t="s">
        <v>22</v>
      </c>
      <c r="U17" s="24">
        <f t="shared" si="3"/>
        <v>5790</v>
      </c>
      <c r="V17" s="24">
        <f t="shared" si="4"/>
        <v>5990</v>
      </c>
      <c r="W17" s="24">
        <f t="shared" si="5"/>
        <v>0</v>
      </c>
      <c r="X17" s="24">
        <f t="shared" si="6"/>
        <v>0</v>
      </c>
      <c r="Y17" s="24">
        <f t="shared" si="7"/>
        <v>0</v>
      </c>
      <c r="Z17" s="24">
        <f t="shared" si="8"/>
        <v>0</v>
      </c>
      <c r="AA17" s="24">
        <f t="shared" si="9"/>
        <v>11780</v>
      </c>
    </row>
    <row r="18" spans="1:27" ht="14">
      <c r="A18" s="288"/>
      <c r="B18" s="1" t="s">
        <v>23</v>
      </c>
      <c r="C18" s="162"/>
      <c r="D18" s="163"/>
      <c r="E18" s="35"/>
      <c r="F18" s="36"/>
      <c r="G18" s="35"/>
      <c r="H18" s="36"/>
      <c r="I18" s="35" t="s">
        <v>396</v>
      </c>
      <c r="J18" s="36">
        <f>6094-3500</f>
        <v>2594</v>
      </c>
      <c r="K18" s="35"/>
      <c r="L18" s="36"/>
      <c r="M18" s="6"/>
      <c r="N18" s="24"/>
      <c r="O18" s="6"/>
      <c r="P18" s="24"/>
      <c r="Q18" s="24">
        <f t="shared" si="2"/>
        <v>2594</v>
      </c>
      <c r="S18" s="295"/>
      <c r="T18" s="20" t="s">
        <v>23</v>
      </c>
      <c r="U18" s="24">
        <f t="shared" si="3"/>
        <v>2594</v>
      </c>
      <c r="V18" s="24">
        <f t="shared" si="4"/>
        <v>0</v>
      </c>
      <c r="W18" s="24">
        <f t="shared" si="5"/>
        <v>4621</v>
      </c>
      <c r="X18" s="24">
        <f t="shared" si="6"/>
        <v>3100</v>
      </c>
      <c r="Y18" s="24">
        <f t="shared" si="7"/>
        <v>0</v>
      </c>
      <c r="Z18" s="24">
        <f t="shared" si="8"/>
        <v>0</v>
      </c>
      <c r="AA18" s="24">
        <f t="shared" si="9"/>
        <v>10315</v>
      </c>
    </row>
    <row r="19" spans="1:27" ht="14">
      <c r="A19" s="288"/>
      <c r="B19" s="1" t="s">
        <v>19</v>
      </c>
      <c r="C19" s="162"/>
      <c r="D19" s="163"/>
      <c r="E19" s="35" t="s">
        <v>393</v>
      </c>
      <c r="F19" s="36">
        <v>1590</v>
      </c>
      <c r="G19" s="35"/>
      <c r="H19" s="36"/>
      <c r="I19" s="35"/>
      <c r="J19" s="36"/>
      <c r="K19" s="35"/>
      <c r="L19" s="36"/>
      <c r="M19" s="6"/>
      <c r="N19" s="24"/>
      <c r="O19" s="6"/>
      <c r="P19" s="24"/>
      <c r="Q19" s="24">
        <f t="shared" si="2"/>
        <v>1590</v>
      </c>
      <c r="S19" s="295"/>
      <c r="T19" s="20" t="s">
        <v>19</v>
      </c>
      <c r="U19" s="24">
        <f t="shared" si="3"/>
        <v>1590</v>
      </c>
      <c r="V19" s="24">
        <f t="shared" si="4"/>
        <v>650</v>
      </c>
      <c r="W19" s="24">
        <f t="shared" si="5"/>
        <v>0</v>
      </c>
      <c r="X19" s="24">
        <f t="shared" si="6"/>
        <v>0</v>
      </c>
      <c r="Y19" s="24">
        <f t="shared" si="7"/>
        <v>0</v>
      </c>
      <c r="Z19" s="24">
        <f t="shared" si="8"/>
        <v>0</v>
      </c>
      <c r="AA19" s="24">
        <f t="shared" si="9"/>
        <v>2240</v>
      </c>
    </row>
    <row r="20" spans="1:27" ht="14">
      <c r="A20" s="288"/>
      <c r="B20" s="1" t="s">
        <v>30</v>
      </c>
      <c r="C20" s="162"/>
      <c r="D20" s="163"/>
      <c r="E20" s="35"/>
      <c r="F20" s="36"/>
      <c r="G20" s="35"/>
      <c r="H20" s="36"/>
      <c r="I20" s="35"/>
      <c r="J20" s="36"/>
      <c r="K20" s="35"/>
      <c r="L20" s="36"/>
      <c r="M20" s="6"/>
      <c r="N20" s="24"/>
      <c r="O20" s="6"/>
      <c r="P20" s="24"/>
      <c r="Q20" s="24">
        <f t="shared" si="2"/>
        <v>0</v>
      </c>
      <c r="S20" s="295"/>
      <c r="T20" s="20" t="s">
        <v>30</v>
      </c>
      <c r="U20" s="24">
        <f t="shared" si="3"/>
        <v>0</v>
      </c>
      <c r="V20" s="24">
        <f t="shared" si="4"/>
        <v>0</v>
      </c>
      <c r="W20" s="24">
        <f t="shared" si="5"/>
        <v>0</v>
      </c>
      <c r="X20" s="24">
        <f t="shared" si="6"/>
        <v>0</v>
      </c>
      <c r="Y20" s="24">
        <f t="shared" si="7"/>
        <v>0</v>
      </c>
      <c r="Z20" s="24">
        <f t="shared" si="8"/>
        <v>0</v>
      </c>
      <c r="AA20" s="24">
        <f t="shared" si="9"/>
        <v>0</v>
      </c>
    </row>
    <row r="21" spans="1:27" ht="14">
      <c r="A21" s="289"/>
      <c r="B21" s="55" t="s">
        <v>18</v>
      </c>
      <c r="C21" s="161"/>
      <c r="D21" s="161">
        <f>SUM(D13:D20)</f>
        <v>0</v>
      </c>
      <c r="E21" s="52"/>
      <c r="F21" s="52">
        <f>SUM(F13:F20)</f>
        <v>5580</v>
      </c>
      <c r="G21" s="52"/>
      <c r="H21" s="52">
        <f>SUM(H13:H20)</f>
        <v>1800</v>
      </c>
      <c r="I21" s="52"/>
      <c r="J21" s="52">
        <f>SUM(J13:J20)</f>
        <v>2594</v>
      </c>
      <c r="K21" s="52"/>
      <c r="L21" s="52">
        <f>SUM(L13:L20)</f>
        <v>0</v>
      </c>
      <c r="M21" s="52"/>
      <c r="N21" s="52">
        <f>SUM(N13:N20)</f>
        <v>0</v>
      </c>
      <c r="O21" s="52"/>
      <c r="P21" s="52">
        <f>SUM(P13:P20)</f>
        <v>0</v>
      </c>
      <c r="Q21" s="52">
        <f>SUM(Q13:Q20)</f>
        <v>9974</v>
      </c>
      <c r="S21" s="296"/>
      <c r="T21" s="59" t="s">
        <v>18</v>
      </c>
      <c r="U21" s="52">
        <f t="shared" ref="U21:AA21" si="10">SUM(U13:U20)</f>
        <v>9974</v>
      </c>
      <c r="V21" s="52">
        <f t="shared" si="10"/>
        <v>6640</v>
      </c>
      <c r="W21" s="52">
        <f t="shared" si="10"/>
        <v>64721</v>
      </c>
      <c r="X21" s="52">
        <f t="shared" si="10"/>
        <v>3100</v>
      </c>
      <c r="Y21" s="52">
        <f t="shared" si="10"/>
        <v>0</v>
      </c>
      <c r="Z21" s="52">
        <f t="shared" si="10"/>
        <v>0</v>
      </c>
      <c r="AA21" s="52">
        <f t="shared" si="10"/>
        <v>84435</v>
      </c>
    </row>
    <row r="22" spans="1:27">
      <c r="A22" s="53" t="s">
        <v>24</v>
      </c>
      <c r="B22" s="54"/>
      <c r="C22" s="161"/>
      <c r="D22" s="161">
        <f>D12+D21</f>
        <v>0</v>
      </c>
      <c r="E22" s="52"/>
      <c r="F22" s="52">
        <f>F12+F21</f>
        <v>6199</v>
      </c>
      <c r="G22" s="52"/>
      <c r="H22" s="52">
        <f>H12+H21</f>
        <v>1950</v>
      </c>
      <c r="I22" s="52"/>
      <c r="J22" s="52">
        <f>J12+J21</f>
        <v>4553</v>
      </c>
      <c r="K22" s="52"/>
      <c r="L22" s="52">
        <f>L12+L21</f>
        <v>992</v>
      </c>
      <c r="M22" s="52"/>
      <c r="N22" s="52">
        <f>N12+N21</f>
        <v>579</v>
      </c>
      <c r="O22" s="52"/>
      <c r="P22" s="52">
        <f>P12+P21</f>
        <v>695</v>
      </c>
      <c r="Q22" s="52">
        <f>Q12+Q21</f>
        <v>14968</v>
      </c>
      <c r="S22" s="60" t="s">
        <v>24</v>
      </c>
      <c r="T22" s="54"/>
      <c r="U22" s="52">
        <f t="shared" ref="U22:AA22" si="11">U12+U21</f>
        <v>14968</v>
      </c>
      <c r="V22" s="52">
        <f t="shared" si="11"/>
        <v>13545</v>
      </c>
      <c r="W22" s="52">
        <f t="shared" si="11"/>
        <v>73165</v>
      </c>
      <c r="X22" s="52">
        <f t="shared" si="11"/>
        <v>7655</v>
      </c>
      <c r="Y22" s="52">
        <f t="shared" si="11"/>
        <v>0</v>
      </c>
      <c r="Z22" s="52">
        <f t="shared" si="11"/>
        <v>0</v>
      </c>
      <c r="AA22" s="52">
        <f t="shared" si="11"/>
        <v>109333</v>
      </c>
    </row>
    <row r="23" spans="1:27">
      <c r="A23" s="57" t="s">
        <v>25</v>
      </c>
      <c r="B23" s="56"/>
      <c r="C23" s="164"/>
      <c r="D23" s="164">
        <f>D4+D8-D22</f>
        <v>86605</v>
      </c>
      <c r="E23" s="58"/>
      <c r="F23" s="58">
        <f>F4+F8-F22</f>
        <v>80406</v>
      </c>
      <c r="G23" s="58"/>
      <c r="H23" s="58">
        <f>H4+H8-H22</f>
        <v>78456</v>
      </c>
      <c r="I23" s="58"/>
      <c r="J23" s="58">
        <f>J4+J8-J22</f>
        <v>73903</v>
      </c>
      <c r="K23" s="58"/>
      <c r="L23" s="58">
        <f>L4+L8-L22</f>
        <v>72911</v>
      </c>
      <c r="M23" s="58"/>
      <c r="N23" s="58">
        <f>N4+N8-N22</f>
        <v>72332</v>
      </c>
      <c r="O23" s="58"/>
      <c r="P23" s="58">
        <f>P4+P8-P22</f>
        <v>71637</v>
      </c>
      <c r="Q23" s="58">
        <f>Q4+Q8-Q22</f>
        <v>71637</v>
      </c>
      <c r="S23" s="48" t="s">
        <v>25</v>
      </c>
      <c r="T23" s="8"/>
      <c r="U23" s="23">
        <f t="shared" ref="U23:AA23" si="12">U4+U8-U22</f>
        <v>71637</v>
      </c>
      <c r="V23" s="23">
        <f t="shared" si="12"/>
        <v>58092</v>
      </c>
      <c r="W23" s="23">
        <f t="shared" si="12"/>
        <v>-15073</v>
      </c>
      <c r="X23" s="23">
        <f t="shared" si="12"/>
        <v>-22728</v>
      </c>
      <c r="Y23" s="23">
        <f t="shared" si="12"/>
        <v>-22728</v>
      </c>
      <c r="Z23" s="23">
        <f t="shared" si="12"/>
        <v>-22728</v>
      </c>
      <c r="AA23" s="23">
        <f t="shared" si="12"/>
        <v>-22728</v>
      </c>
    </row>
    <row r="24" spans="1:27">
      <c r="A24" s="13" t="s">
        <v>12</v>
      </c>
      <c r="B24" s="14"/>
      <c r="C24" s="165"/>
      <c r="D24" s="166"/>
      <c r="E24" s="26"/>
      <c r="F24" s="27"/>
      <c r="G24" s="26"/>
      <c r="H24" s="27"/>
      <c r="I24" s="26"/>
      <c r="J24" s="27"/>
      <c r="K24" s="26"/>
      <c r="L24" s="27"/>
      <c r="M24" s="13"/>
      <c r="N24" s="14"/>
      <c r="O24" s="13"/>
      <c r="P24" s="14"/>
      <c r="Q24" s="7"/>
      <c r="S24" s="49" t="s">
        <v>12</v>
      </c>
      <c r="T24" s="14"/>
      <c r="U24" s="7"/>
      <c r="V24" s="7"/>
      <c r="W24" s="7"/>
      <c r="X24" s="7"/>
      <c r="Y24" s="7"/>
      <c r="Z24" s="7"/>
      <c r="AA24" s="7"/>
    </row>
    <row r="25" spans="1:27">
      <c r="A25" s="17"/>
      <c r="B25" s="18"/>
      <c r="C25" s="167"/>
      <c r="D25" s="168"/>
      <c r="E25" s="28"/>
      <c r="F25" s="29"/>
      <c r="G25" s="28"/>
      <c r="H25" s="29"/>
      <c r="I25" s="28"/>
      <c r="J25" s="29"/>
      <c r="K25" s="28"/>
      <c r="L25" s="29"/>
      <c r="M25" s="17"/>
      <c r="N25" s="18"/>
      <c r="O25" s="17"/>
      <c r="P25" s="18"/>
      <c r="Q25" s="19"/>
      <c r="S25" s="17"/>
      <c r="T25" s="18"/>
      <c r="U25" s="19"/>
      <c r="V25" s="19"/>
      <c r="W25" s="19"/>
      <c r="X25" s="19"/>
      <c r="Y25" s="19"/>
      <c r="Z25" s="19"/>
      <c r="AA25" s="19"/>
    </row>
    <row r="26" spans="1:27">
      <c r="A26" s="17"/>
      <c r="B26" s="18"/>
      <c r="C26" s="167"/>
      <c r="D26" s="168"/>
      <c r="E26" s="28"/>
      <c r="F26" s="29"/>
      <c r="G26" s="28"/>
      <c r="H26" s="29"/>
      <c r="I26" s="28"/>
      <c r="J26" s="29"/>
      <c r="K26" s="28"/>
      <c r="L26" s="29"/>
      <c r="M26" s="17"/>
      <c r="N26" s="18"/>
      <c r="O26" s="17"/>
      <c r="P26" s="18"/>
      <c r="Q26" s="19"/>
      <c r="S26" s="17"/>
      <c r="T26" s="18"/>
      <c r="U26" s="19"/>
      <c r="V26" s="19"/>
      <c r="W26" s="19"/>
      <c r="X26" s="19"/>
      <c r="Y26" s="19"/>
      <c r="Z26" s="19"/>
      <c r="AA26" s="19"/>
    </row>
    <row r="27" spans="1:27">
      <c r="A27" s="17"/>
      <c r="B27" s="18"/>
      <c r="C27" s="167"/>
      <c r="D27" s="168"/>
      <c r="E27" s="28"/>
      <c r="F27" s="29"/>
      <c r="G27" s="28"/>
      <c r="H27" s="29"/>
      <c r="I27" s="28"/>
      <c r="J27" s="29"/>
      <c r="K27" s="28"/>
      <c r="L27" s="29"/>
      <c r="M27" s="17"/>
      <c r="N27" s="18"/>
      <c r="O27" s="17"/>
      <c r="P27" s="18"/>
      <c r="Q27" s="19"/>
      <c r="S27" s="17"/>
      <c r="T27" s="18"/>
      <c r="U27" s="19"/>
      <c r="V27" s="19"/>
      <c r="W27" s="19"/>
      <c r="X27" s="19"/>
      <c r="Y27" s="19"/>
      <c r="Z27" s="19"/>
      <c r="AA27" s="19"/>
    </row>
    <row r="28" spans="1:27">
      <c r="A28" s="17"/>
      <c r="B28" s="18"/>
      <c r="C28" s="167"/>
      <c r="D28" s="168"/>
      <c r="E28" s="28"/>
      <c r="F28" s="29"/>
      <c r="G28" s="28"/>
      <c r="H28" s="29"/>
      <c r="I28" s="28"/>
      <c r="J28" s="29"/>
      <c r="K28" s="28"/>
      <c r="L28" s="29"/>
      <c r="M28" s="17"/>
      <c r="N28" s="18"/>
      <c r="O28" s="17"/>
      <c r="P28" s="18"/>
      <c r="Q28" s="19"/>
      <c r="S28" s="17"/>
      <c r="T28" s="18"/>
      <c r="U28" s="19"/>
      <c r="V28" s="19"/>
      <c r="W28" s="19"/>
      <c r="X28" s="19"/>
      <c r="Y28" s="19"/>
      <c r="Z28" s="19"/>
      <c r="AA28" s="19"/>
    </row>
    <row r="29" spans="1:27">
      <c r="A29" s="17"/>
      <c r="B29" s="18"/>
      <c r="C29" s="167"/>
      <c r="D29" s="168"/>
      <c r="E29" s="28"/>
      <c r="F29" s="29"/>
      <c r="G29" s="28"/>
      <c r="H29" s="29"/>
      <c r="I29" s="28"/>
      <c r="J29" s="29"/>
      <c r="K29" s="28"/>
      <c r="L29" s="29"/>
      <c r="M29" s="17"/>
      <c r="N29" s="18"/>
      <c r="O29" s="17"/>
      <c r="P29" s="18"/>
      <c r="Q29" s="19"/>
      <c r="S29" s="17"/>
      <c r="T29" s="18"/>
      <c r="U29" s="19"/>
      <c r="V29" s="19"/>
      <c r="W29" s="19"/>
      <c r="X29" s="19"/>
      <c r="Y29" s="19"/>
      <c r="Z29" s="19"/>
      <c r="AA29" s="19"/>
    </row>
    <row r="30" spans="1:27">
      <c r="A30" s="17"/>
      <c r="B30" s="18"/>
      <c r="C30" s="167"/>
      <c r="D30" s="168"/>
      <c r="E30" s="28"/>
      <c r="F30" s="29"/>
      <c r="G30" s="28"/>
      <c r="H30" s="29"/>
      <c r="I30" s="28"/>
      <c r="J30" s="29"/>
      <c r="K30" s="28"/>
      <c r="L30" s="29"/>
      <c r="M30" s="17"/>
      <c r="N30" s="18"/>
      <c r="O30" s="17"/>
      <c r="P30" s="18"/>
      <c r="Q30" s="19"/>
      <c r="S30" s="17"/>
      <c r="T30" s="18"/>
      <c r="U30" s="19"/>
      <c r="V30" s="19"/>
      <c r="W30" s="19"/>
      <c r="X30" s="19"/>
      <c r="Y30" s="19"/>
      <c r="Z30" s="19"/>
      <c r="AA30" s="19"/>
    </row>
    <row r="31" spans="1:27">
      <c r="A31" s="15"/>
      <c r="B31" s="16"/>
      <c r="C31" s="169"/>
      <c r="D31" s="170"/>
      <c r="E31" s="30"/>
      <c r="F31" s="31"/>
      <c r="G31" s="30"/>
      <c r="H31" s="31"/>
      <c r="I31" s="30"/>
      <c r="J31" s="31"/>
      <c r="K31" s="30"/>
      <c r="L31" s="31"/>
      <c r="M31" s="15"/>
      <c r="N31" s="16"/>
      <c r="O31" s="15"/>
      <c r="P31" s="16"/>
      <c r="Q31" s="5"/>
      <c r="S31" s="15"/>
      <c r="T31" s="16"/>
      <c r="U31" s="5"/>
      <c r="V31" s="5"/>
      <c r="W31" s="5"/>
      <c r="X31" s="5"/>
      <c r="Y31" s="5"/>
      <c r="Z31" s="5"/>
      <c r="AA31" s="5"/>
    </row>
    <row r="32" spans="1:27"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7">
      <c r="A33" s="21" t="str">
        <f>A1</f>
        <v>2021年</v>
      </c>
      <c r="B33" s="21"/>
      <c r="C33" s="46" t="str">
        <f>C1</f>
        <v>11月</v>
      </c>
      <c r="D33" s="47" t="s">
        <v>43</v>
      </c>
      <c r="E33" s="47"/>
      <c r="F33" s="47"/>
      <c r="G33" s="47"/>
      <c r="H33" s="47"/>
      <c r="I33" s="47"/>
      <c r="J33" s="47"/>
      <c r="K33" s="47"/>
      <c r="L33" s="47"/>
    </row>
    <row r="34" spans="1:17" ht="11.25" customHeight="1">
      <c r="A34" s="283"/>
      <c r="B34" s="284"/>
      <c r="C34" s="32">
        <v>7</v>
      </c>
      <c r="D34" s="12" t="s">
        <v>33</v>
      </c>
      <c r="E34" s="33">
        <v>8</v>
      </c>
      <c r="F34" s="22" t="s">
        <v>34</v>
      </c>
      <c r="G34" s="33">
        <v>9</v>
      </c>
      <c r="H34" s="22" t="s">
        <v>37</v>
      </c>
      <c r="I34" s="33">
        <v>10</v>
      </c>
      <c r="J34" s="22" t="s">
        <v>38</v>
      </c>
      <c r="K34" s="33">
        <v>11</v>
      </c>
      <c r="L34" s="22" t="s">
        <v>39</v>
      </c>
      <c r="M34" s="2">
        <v>12</v>
      </c>
      <c r="N34" s="22" t="s">
        <v>40</v>
      </c>
      <c r="O34" s="2">
        <v>13</v>
      </c>
      <c r="P34" s="22" t="s">
        <v>41</v>
      </c>
      <c r="Q34" s="290" t="s">
        <v>42</v>
      </c>
    </row>
    <row r="35" spans="1:17" ht="11.25" customHeight="1">
      <c r="A35" s="285"/>
      <c r="B35" s="286"/>
      <c r="C35" s="34" t="s">
        <v>31</v>
      </c>
      <c r="D35" s="34" t="s">
        <v>32</v>
      </c>
      <c r="E35" s="34" t="s">
        <v>31</v>
      </c>
      <c r="F35" s="34" t="s">
        <v>32</v>
      </c>
      <c r="G35" s="34" t="s">
        <v>31</v>
      </c>
      <c r="H35" s="34" t="s">
        <v>32</v>
      </c>
      <c r="I35" s="34" t="s">
        <v>31</v>
      </c>
      <c r="J35" s="34" t="s">
        <v>32</v>
      </c>
      <c r="K35" s="34" t="s">
        <v>31</v>
      </c>
      <c r="L35" s="34" t="s">
        <v>32</v>
      </c>
      <c r="M35" s="11" t="s">
        <v>31</v>
      </c>
      <c r="N35" s="11" t="s">
        <v>32</v>
      </c>
      <c r="O35" s="11" t="s">
        <v>31</v>
      </c>
      <c r="P35" s="11" t="s">
        <v>32</v>
      </c>
      <c r="Q35" s="291"/>
    </row>
    <row r="36" spans="1:17">
      <c r="A36" s="53" t="s">
        <v>13</v>
      </c>
      <c r="B36" s="54"/>
      <c r="C36" s="50"/>
      <c r="D36" s="51">
        <f>P23</f>
        <v>71637</v>
      </c>
      <c r="E36" s="50"/>
      <c r="F36" s="52">
        <f>D55</f>
        <v>71637</v>
      </c>
      <c r="G36" s="50"/>
      <c r="H36" s="52">
        <f>F55</f>
        <v>68156</v>
      </c>
      <c r="I36" s="50"/>
      <c r="J36" s="52">
        <f>H55</f>
        <v>66466</v>
      </c>
      <c r="K36" s="50"/>
      <c r="L36" s="52">
        <f>J55</f>
        <v>66010</v>
      </c>
      <c r="M36" s="50"/>
      <c r="N36" s="52">
        <f>L55</f>
        <v>66010</v>
      </c>
      <c r="O36" s="50"/>
      <c r="P36" s="52">
        <f>N55</f>
        <v>61768</v>
      </c>
      <c r="Q36" s="51">
        <f>D36</f>
        <v>71637</v>
      </c>
    </row>
    <row r="37" spans="1:17" ht="13" customHeight="1">
      <c r="A37" s="280" t="s">
        <v>36</v>
      </c>
      <c r="B37" s="5" t="s">
        <v>55</v>
      </c>
      <c r="C37" s="35"/>
      <c r="D37" s="36"/>
      <c r="E37" s="35"/>
      <c r="F37" s="36"/>
      <c r="G37" s="35"/>
      <c r="H37" s="36"/>
      <c r="I37" s="35"/>
      <c r="J37" s="36"/>
      <c r="K37" s="35"/>
      <c r="L37" s="36"/>
      <c r="M37" s="6"/>
      <c r="N37" s="24"/>
      <c r="O37" s="6"/>
      <c r="P37" s="24"/>
      <c r="Q37" s="24">
        <f>SUM(D37,F37,H37,J37,L37,N37,P37)</f>
        <v>0</v>
      </c>
    </row>
    <row r="38" spans="1:17">
      <c r="A38" s="281"/>
      <c r="B38" s="6" t="s">
        <v>11</v>
      </c>
      <c r="C38" s="35"/>
      <c r="D38" s="36"/>
      <c r="E38" s="35"/>
      <c r="F38" s="36"/>
      <c r="G38" s="35"/>
      <c r="H38" s="36"/>
      <c r="I38" s="35"/>
      <c r="J38" s="36"/>
      <c r="K38" s="35"/>
      <c r="L38" s="36"/>
      <c r="M38" s="6"/>
      <c r="N38" s="24"/>
      <c r="O38" s="6"/>
      <c r="P38" s="24"/>
      <c r="Q38" s="24">
        <f>SUM(D38,F38,H38,J38,L38,N38,P38)</f>
        <v>0</v>
      </c>
    </row>
    <row r="39" spans="1:17">
      <c r="A39" s="282"/>
      <c r="B39" s="7" t="s">
        <v>14</v>
      </c>
      <c r="C39" s="35"/>
      <c r="D39" s="36"/>
      <c r="E39" s="35"/>
      <c r="F39" s="36"/>
      <c r="G39" s="35"/>
      <c r="H39" s="36"/>
      <c r="I39" s="35"/>
      <c r="J39" s="36"/>
      <c r="K39" s="35"/>
      <c r="L39" s="36"/>
      <c r="M39" s="6"/>
      <c r="N39" s="24"/>
      <c r="O39" s="6"/>
      <c r="P39" s="24"/>
      <c r="Q39" s="24">
        <f>SUM(D39,F39,H39,J39,L39,N39,P39)</f>
        <v>0</v>
      </c>
    </row>
    <row r="40" spans="1:17">
      <c r="A40" s="53" t="s">
        <v>15</v>
      </c>
      <c r="B40" s="54"/>
      <c r="C40" s="50"/>
      <c r="D40" s="52">
        <f>SUM(D37:D39)</f>
        <v>0</v>
      </c>
      <c r="E40" s="50"/>
      <c r="F40" s="52">
        <f>SUM(F37:F39)</f>
        <v>0</v>
      </c>
      <c r="G40" s="50"/>
      <c r="H40" s="52">
        <f>SUM(H37:H39)</f>
        <v>0</v>
      </c>
      <c r="I40" s="50"/>
      <c r="J40" s="52">
        <f>SUM(J37:J39)</f>
        <v>0</v>
      </c>
      <c r="K40" s="50"/>
      <c r="L40" s="52">
        <f>SUM(L37:L39)</f>
        <v>0</v>
      </c>
      <c r="M40" s="50"/>
      <c r="N40" s="52">
        <f>SUM(N37:N39)</f>
        <v>0</v>
      </c>
      <c r="O40" s="50"/>
      <c r="P40" s="52">
        <f>SUM(P37:P39)</f>
        <v>0</v>
      </c>
      <c r="Q40" s="52">
        <f>SUM(Q37:Q39)</f>
        <v>0</v>
      </c>
    </row>
    <row r="41" spans="1:17" ht="13" customHeight="1">
      <c r="A41" s="287" t="s">
        <v>28</v>
      </c>
      <c r="B41" s="1" t="s">
        <v>16</v>
      </c>
      <c r="C41" s="35"/>
      <c r="D41" s="36"/>
      <c r="E41" s="35"/>
      <c r="F41" s="36"/>
      <c r="G41" s="35"/>
      <c r="H41" s="36"/>
      <c r="I41" s="35"/>
      <c r="J41" s="36"/>
      <c r="K41" s="35"/>
      <c r="L41" s="36"/>
      <c r="M41" s="6"/>
      <c r="N41" s="24"/>
      <c r="O41" s="6"/>
      <c r="P41" s="24"/>
      <c r="Q41" s="24">
        <f>SUM(D41,F41,H41,J41,L41,N41,P41)</f>
        <v>0</v>
      </c>
    </row>
    <row r="42" spans="1:17" ht="13" customHeight="1">
      <c r="A42" s="288"/>
      <c r="B42" s="1" t="s">
        <v>17</v>
      </c>
      <c r="C42" s="35"/>
      <c r="D42" s="36"/>
      <c r="E42" s="35"/>
      <c r="F42" s="36"/>
      <c r="G42" s="35" t="s">
        <v>268</v>
      </c>
      <c r="H42" s="36">
        <f>1408-1000</f>
        <v>408</v>
      </c>
      <c r="I42" s="35"/>
      <c r="J42" s="36"/>
      <c r="K42" s="35"/>
      <c r="L42" s="36"/>
      <c r="M42" s="6"/>
      <c r="N42" s="24"/>
      <c r="O42" s="6"/>
      <c r="P42" s="24"/>
      <c r="Q42" s="24">
        <f>SUM(D42,F42,H42,J42,L42,N42,P42)</f>
        <v>408</v>
      </c>
    </row>
    <row r="43" spans="1:17" ht="13" customHeight="1">
      <c r="A43" s="288"/>
      <c r="B43" s="1" t="s">
        <v>26</v>
      </c>
      <c r="C43" s="35"/>
      <c r="D43" s="36"/>
      <c r="E43" s="35" t="s">
        <v>398</v>
      </c>
      <c r="F43" s="36">
        <f>715+407+2359</f>
        <v>3481</v>
      </c>
      <c r="G43" s="35" t="s">
        <v>125</v>
      </c>
      <c r="H43" s="36">
        <v>632</v>
      </c>
      <c r="I43" s="35" t="s">
        <v>125</v>
      </c>
      <c r="J43" s="36">
        <v>456</v>
      </c>
      <c r="K43" s="35"/>
      <c r="L43" s="36"/>
      <c r="M43" s="6" t="s">
        <v>125</v>
      </c>
      <c r="N43" s="24">
        <v>1242</v>
      </c>
      <c r="O43" s="6" t="s">
        <v>125</v>
      </c>
      <c r="P43" s="24">
        <v>686</v>
      </c>
      <c r="Q43" s="24">
        <f>SUM(D43,F43,H43,J43,L43,N43,P43)</f>
        <v>6497</v>
      </c>
    </row>
    <row r="44" spans="1:17" ht="14">
      <c r="A44" s="288"/>
      <c r="B44" s="55" t="s">
        <v>18</v>
      </c>
      <c r="C44" s="50"/>
      <c r="D44" s="52">
        <f>SUM(D41:D43)</f>
        <v>0</v>
      </c>
      <c r="E44" s="50"/>
      <c r="F44" s="52">
        <f>SUM(F41:F43)</f>
        <v>3481</v>
      </c>
      <c r="G44" s="50"/>
      <c r="H44" s="52">
        <f>SUM(H41:H43)</f>
        <v>1040</v>
      </c>
      <c r="I44" s="50"/>
      <c r="J44" s="52">
        <f>SUM(J41:J43)</f>
        <v>456</v>
      </c>
      <c r="K44" s="50"/>
      <c r="L44" s="52">
        <f>SUM(L41:L43)</f>
        <v>0</v>
      </c>
      <c r="M44" s="50"/>
      <c r="N44" s="52">
        <f>SUM(N41:N43)</f>
        <v>1242</v>
      </c>
      <c r="O44" s="50"/>
      <c r="P44" s="52">
        <f>SUM(P41:P43)</f>
        <v>686</v>
      </c>
      <c r="Q44" s="52">
        <f>SUM(Q41:Q43)</f>
        <v>6905</v>
      </c>
    </row>
    <row r="45" spans="1:17" ht="14">
      <c r="A45" s="288"/>
      <c r="B45" s="1" t="s">
        <v>27</v>
      </c>
      <c r="C45" s="35"/>
      <c r="D45" s="36"/>
      <c r="E45" s="35"/>
      <c r="F45" s="36"/>
      <c r="G45" s="35"/>
      <c r="H45" s="36"/>
      <c r="I45" s="35"/>
      <c r="J45" s="36"/>
      <c r="K45" s="35"/>
      <c r="L45" s="36"/>
      <c r="M45" s="6"/>
      <c r="N45" s="24"/>
      <c r="O45" s="6"/>
      <c r="P45" s="24"/>
      <c r="Q45" s="24">
        <f t="shared" ref="Q45:Q52" si="13">SUM(D45,F45,H45,J45,L45,N45,P45)</f>
        <v>0</v>
      </c>
    </row>
    <row r="46" spans="1:17" ht="14">
      <c r="A46" s="288"/>
      <c r="B46" s="1" t="s">
        <v>29</v>
      </c>
      <c r="C46" s="35"/>
      <c r="D46" s="36"/>
      <c r="E46" s="35"/>
      <c r="F46" s="36"/>
      <c r="G46" s="35"/>
      <c r="H46" s="36"/>
      <c r="I46" s="35"/>
      <c r="J46" s="36"/>
      <c r="K46" s="35"/>
      <c r="L46" s="36"/>
      <c r="M46" s="6"/>
      <c r="N46" s="24"/>
      <c r="O46" s="6"/>
      <c r="P46" s="24"/>
      <c r="Q46" s="24">
        <f t="shared" si="13"/>
        <v>0</v>
      </c>
    </row>
    <row r="47" spans="1:17" ht="14">
      <c r="A47" s="288"/>
      <c r="B47" s="1" t="s">
        <v>20</v>
      </c>
      <c r="C47" s="35"/>
      <c r="D47" s="36"/>
      <c r="E47" s="35"/>
      <c r="F47" s="36"/>
      <c r="G47" s="35"/>
      <c r="H47" s="36"/>
      <c r="I47" s="35"/>
      <c r="J47" s="36"/>
      <c r="K47" s="35"/>
      <c r="L47" s="36"/>
      <c r="M47" s="6"/>
      <c r="N47" s="24"/>
      <c r="O47" s="6"/>
      <c r="P47" s="24"/>
      <c r="Q47" s="24">
        <f t="shared" si="13"/>
        <v>0</v>
      </c>
    </row>
    <row r="48" spans="1:17" ht="14">
      <c r="A48" s="288"/>
      <c r="B48" s="1" t="s">
        <v>21</v>
      </c>
      <c r="C48" s="35"/>
      <c r="D48" s="36"/>
      <c r="E48" s="35"/>
      <c r="F48" s="36"/>
      <c r="G48" s="35"/>
      <c r="H48" s="36"/>
      <c r="I48" s="35"/>
      <c r="J48" s="36"/>
      <c r="K48" s="35"/>
      <c r="L48" s="36"/>
      <c r="M48" s="6"/>
      <c r="N48" s="24"/>
      <c r="O48" s="6"/>
      <c r="P48" s="24"/>
      <c r="Q48" s="24">
        <f t="shared" si="13"/>
        <v>0</v>
      </c>
    </row>
    <row r="49" spans="1:17" ht="14">
      <c r="A49" s="288"/>
      <c r="B49" s="1" t="s">
        <v>22</v>
      </c>
      <c r="C49" s="35"/>
      <c r="D49" s="36"/>
      <c r="E49" s="35"/>
      <c r="F49" s="36"/>
      <c r="G49" s="35"/>
      <c r="H49" s="36"/>
      <c r="I49" s="35"/>
      <c r="J49" s="36"/>
      <c r="K49" s="35"/>
      <c r="L49" s="36"/>
      <c r="M49" s="6" t="s">
        <v>399</v>
      </c>
      <c r="N49" s="24">
        <v>3000</v>
      </c>
      <c r="O49" s="6" t="s">
        <v>400</v>
      </c>
      <c r="P49" s="24">
        <v>2990</v>
      </c>
      <c r="Q49" s="24">
        <f t="shared" si="13"/>
        <v>5990</v>
      </c>
    </row>
    <row r="50" spans="1:17" ht="14">
      <c r="A50" s="288"/>
      <c r="B50" s="1" t="s">
        <v>23</v>
      </c>
      <c r="C50" s="35"/>
      <c r="D50" s="36"/>
      <c r="E50" s="35"/>
      <c r="F50" s="36"/>
      <c r="G50" s="35"/>
      <c r="H50" s="36"/>
      <c r="I50" s="35"/>
      <c r="J50" s="36"/>
      <c r="K50" s="35"/>
      <c r="L50" s="36"/>
      <c r="M50" s="6"/>
      <c r="N50" s="24"/>
      <c r="O50" s="6"/>
      <c r="P50" s="24"/>
      <c r="Q50" s="24">
        <f t="shared" si="13"/>
        <v>0</v>
      </c>
    </row>
    <row r="51" spans="1:17" ht="14">
      <c r="A51" s="288"/>
      <c r="B51" s="1" t="s">
        <v>19</v>
      </c>
      <c r="C51" s="35"/>
      <c r="D51" s="36"/>
      <c r="E51" s="35"/>
      <c r="F51" s="36"/>
      <c r="G51" s="35" t="s">
        <v>306</v>
      </c>
      <c r="H51" s="36">
        <v>650</v>
      </c>
      <c r="I51" s="35"/>
      <c r="J51" s="36"/>
      <c r="K51" s="35"/>
      <c r="L51" s="36"/>
      <c r="M51" s="6"/>
      <c r="N51" s="24"/>
      <c r="O51" s="6"/>
      <c r="P51" s="24"/>
      <c r="Q51" s="24">
        <f t="shared" si="13"/>
        <v>650</v>
      </c>
    </row>
    <row r="52" spans="1:17" ht="14">
      <c r="A52" s="288"/>
      <c r="B52" s="1" t="s">
        <v>30</v>
      </c>
      <c r="C52" s="35"/>
      <c r="D52" s="36"/>
      <c r="E52" s="35"/>
      <c r="F52" s="36"/>
      <c r="G52" s="35"/>
      <c r="H52" s="36"/>
      <c r="I52" s="35"/>
      <c r="J52" s="36"/>
      <c r="K52" s="35"/>
      <c r="L52" s="36"/>
      <c r="M52" s="6"/>
      <c r="N52" s="24"/>
      <c r="O52" s="6"/>
      <c r="P52" s="24"/>
      <c r="Q52" s="24">
        <f t="shared" si="13"/>
        <v>0</v>
      </c>
    </row>
    <row r="53" spans="1:17" ht="14">
      <c r="A53" s="289"/>
      <c r="B53" s="55" t="s">
        <v>18</v>
      </c>
      <c r="C53" s="52"/>
      <c r="D53" s="52">
        <f>SUM(D45:D52)</f>
        <v>0</v>
      </c>
      <c r="E53" s="52"/>
      <c r="F53" s="52">
        <f>SUM(F45:F52)</f>
        <v>0</v>
      </c>
      <c r="G53" s="52"/>
      <c r="H53" s="52">
        <f>SUM(H45:H52)</f>
        <v>650</v>
      </c>
      <c r="I53" s="52"/>
      <c r="J53" s="52">
        <f>SUM(J45:J52)</f>
        <v>0</v>
      </c>
      <c r="K53" s="52"/>
      <c r="L53" s="52">
        <f>SUM(L45:L52)</f>
        <v>0</v>
      </c>
      <c r="M53" s="52"/>
      <c r="N53" s="52">
        <f>SUM(N45:N52)</f>
        <v>3000</v>
      </c>
      <c r="O53" s="52"/>
      <c r="P53" s="52">
        <f>SUM(P45:P52)</f>
        <v>2990</v>
      </c>
      <c r="Q53" s="52">
        <f>SUM(Q45:Q52)</f>
        <v>6640</v>
      </c>
    </row>
    <row r="54" spans="1:17">
      <c r="A54" s="53" t="s">
        <v>24</v>
      </c>
      <c r="B54" s="54"/>
      <c r="C54" s="52"/>
      <c r="D54" s="52">
        <f>D44+D53</f>
        <v>0</v>
      </c>
      <c r="E54" s="52"/>
      <c r="F54" s="52">
        <f>F44+F53</f>
        <v>3481</v>
      </c>
      <c r="G54" s="52"/>
      <c r="H54" s="52">
        <f>H44+H53</f>
        <v>1690</v>
      </c>
      <c r="I54" s="52"/>
      <c r="J54" s="52">
        <f>J44+J53</f>
        <v>456</v>
      </c>
      <c r="K54" s="52"/>
      <c r="L54" s="52">
        <f>L44+L53</f>
        <v>0</v>
      </c>
      <c r="M54" s="52"/>
      <c r="N54" s="52">
        <f>N44+N53</f>
        <v>4242</v>
      </c>
      <c r="O54" s="52"/>
      <c r="P54" s="52">
        <f>P44+P53</f>
        <v>3676</v>
      </c>
      <c r="Q54" s="52">
        <f>Q44+Q53</f>
        <v>13545</v>
      </c>
    </row>
    <row r="55" spans="1:17">
      <c r="A55" s="57" t="s">
        <v>25</v>
      </c>
      <c r="B55" s="56"/>
      <c r="C55" s="58"/>
      <c r="D55" s="58">
        <f>D36+D40-D54</f>
        <v>71637</v>
      </c>
      <c r="E55" s="58"/>
      <c r="F55" s="58">
        <f>F36+F40-F54</f>
        <v>68156</v>
      </c>
      <c r="G55" s="58"/>
      <c r="H55" s="58">
        <f>H36+H40-H54</f>
        <v>66466</v>
      </c>
      <c r="I55" s="58"/>
      <c r="J55" s="58">
        <f>J36+J40-J54</f>
        <v>66010</v>
      </c>
      <c r="K55" s="58"/>
      <c r="L55" s="58">
        <f>L36+L40-L54</f>
        <v>66010</v>
      </c>
      <c r="M55" s="58"/>
      <c r="N55" s="58">
        <f>N36+N40-N54</f>
        <v>61768</v>
      </c>
      <c r="O55" s="58"/>
      <c r="P55" s="58">
        <f>P36+P40-P54</f>
        <v>58092</v>
      </c>
      <c r="Q55" s="58">
        <f>Q36+Q40-Q54</f>
        <v>58092</v>
      </c>
    </row>
    <row r="56" spans="1:17">
      <c r="A56" s="13" t="s">
        <v>12</v>
      </c>
      <c r="B56" s="14"/>
      <c r="C56" s="26"/>
      <c r="D56" s="27"/>
      <c r="E56" s="26"/>
      <c r="F56" s="27"/>
      <c r="G56" s="26"/>
      <c r="H56" s="27"/>
      <c r="I56" s="26"/>
      <c r="J56" s="27"/>
      <c r="K56" s="26"/>
      <c r="L56" s="27"/>
      <c r="M56" s="13"/>
      <c r="N56" s="14"/>
      <c r="O56" s="13"/>
      <c r="P56" s="14"/>
      <c r="Q56" s="7"/>
    </row>
    <row r="57" spans="1:17">
      <c r="A57" s="17"/>
      <c r="B57" s="18"/>
      <c r="C57" s="28"/>
      <c r="D57" s="29"/>
      <c r="E57" s="28"/>
      <c r="F57" s="29"/>
      <c r="G57" s="28"/>
      <c r="H57" s="29"/>
      <c r="I57" s="28"/>
      <c r="J57" s="29"/>
      <c r="K57" s="28"/>
      <c r="L57" s="29"/>
      <c r="M57" s="17"/>
      <c r="N57" s="18"/>
      <c r="O57" s="17"/>
      <c r="P57" s="18"/>
      <c r="Q57" s="19"/>
    </row>
    <row r="58" spans="1:17">
      <c r="A58" s="17"/>
      <c r="B58" s="18"/>
      <c r="C58" s="28"/>
      <c r="D58" s="29"/>
      <c r="E58" s="28"/>
      <c r="F58" s="29"/>
      <c r="G58" s="28"/>
      <c r="H58" s="29"/>
      <c r="I58" s="28"/>
      <c r="J58" s="29"/>
      <c r="K58" s="28"/>
      <c r="L58" s="29"/>
      <c r="M58" s="17"/>
      <c r="N58" s="18"/>
      <c r="O58" s="17"/>
      <c r="P58" s="18"/>
      <c r="Q58" s="19"/>
    </row>
    <row r="59" spans="1:17">
      <c r="A59" s="17"/>
      <c r="B59" s="18"/>
      <c r="C59" s="28"/>
      <c r="D59" s="29"/>
      <c r="E59" s="28"/>
      <c r="F59" s="29"/>
      <c r="G59" s="28"/>
      <c r="H59" s="29"/>
      <c r="I59" s="28"/>
      <c r="J59" s="29"/>
      <c r="K59" s="28"/>
      <c r="L59" s="29"/>
      <c r="M59" s="17"/>
      <c r="N59" s="18"/>
      <c r="O59" s="17"/>
      <c r="P59" s="18"/>
      <c r="Q59" s="19"/>
    </row>
    <row r="60" spans="1:17">
      <c r="A60" s="17"/>
      <c r="B60" s="18"/>
      <c r="C60" s="28"/>
      <c r="D60" s="29"/>
      <c r="E60" s="28"/>
      <c r="F60" s="29"/>
      <c r="G60" s="28"/>
      <c r="H60" s="29"/>
      <c r="I60" s="28"/>
      <c r="J60" s="29"/>
      <c r="K60" s="28"/>
      <c r="L60" s="29"/>
      <c r="M60" s="17"/>
      <c r="N60" s="18"/>
      <c r="O60" s="17"/>
      <c r="P60" s="18"/>
      <c r="Q60" s="19"/>
    </row>
    <row r="61" spans="1:17">
      <c r="A61" s="17"/>
      <c r="B61" s="18"/>
      <c r="C61" s="28"/>
      <c r="D61" s="29"/>
      <c r="E61" s="28"/>
      <c r="F61" s="29"/>
      <c r="G61" s="28"/>
      <c r="H61" s="29"/>
      <c r="I61" s="28"/>
      <c r="J61" s="29"/>
      <c r="K61" s="28"/>
      <c r="L61" s="29"/>
      <c r="M61" s="17"/>
      <c r="N61" s="18"/>
      <c r="O61" s="17"/>
      <c r="P61" s="18"/>
      <c r="Q61" s="19"/>
    </row>
    <row r="62" spans="1:17">
      <c r="A62" s="17"/>
      <c r="B62" s="18"/>
      <c r="C62" s="28"/>
      <c r="D62" s="29"/>
      <c r="E62" s="28"/>
      <c r="F62" s="29"/>
      <c r="G62" s="28"/>
      <c r="H62" s="29"/>
      <c r="I62" s="28"/>
      <c r="J62" s="29"/>
      <c r="K62" s="28"/>
      <c r="L62" s="29"/>
      <c r="M62" s="17"/>
      <c r="N62" s="18"/>
      <c r="O62" s="17"/>
      <c r="P62" s="18"/>
      <c r="Q62" s="19"/>
    </row>
    <row r="63" spans="1:17">
      <c r="A63" s="15"/>
      <c r="B63" s="16"/>
      <c r="C63" s="30"/>
      <c r="D63" s="31"/>
      <c r="E63" s="30"/>
      <c r="F63" s="31"/>
      <c r="G63" s="30"/>
      <c r="H63" s="31"/>
      <c r="I63" s="30"/>
      <c r="J63" s="31"/>
      <c r="K63" s="30"/>
      <c r="L63" s="31"/>
      <c r="M63" s="15"/>
      <c r="N63" s="16"/>
      <c r="O63" s="15"/>
      <c r="P63" s="16"/>
      <c r="Q63" s="5"/>
    </row>
    <row r="64" spans="1:17">
      <c r="A64" s="25"/>
      <c r="B64" s="45"/>
      <c r="C64" s="45"/>
      <c r="D64" s="45"/>
      <c r="E64" s="45"/>
      <c r="F64" s="45"/>
      <c r="G64" s="45"/>
      <c r="H64" s="45"/>
      <c r="I64" s="45"/>
      <c r="J64" s="25"/>
      <c r="K64" s="25"/>
      <c r="L64" s="25"/>
      <c r="M64" s="25"/>
      <c r="N64" s="25"/>
      <c r="O64" s="25"/>
      <c r="P64" s="25"/>
      <c r="Q64" s="25"/>
    </row>
    <row r="65" spans="1:17">
      <c r="A65" s="21" t="str">
        <f>A1</f>
        <v>2021年</v>
      </c>
      <c r="B65" s="46"/>
      <c r="C65" s="46" t="str">
        <f>C1</f>
        <v>11月</v>
      </c>
      <c r="D65" s="47" t="s">
        <v>44</v>
      </c>
      <c r="E65" s="47"/>
      <c r="F65" s="47"/>
      <c r="G65" s="47"/>
      <c r="H65" s="47"/>
      <c r="I65" s="47"/>
    </row>
    <row r="66" spans="1:17" ht="11.25" customHeight="1">
      <c r="A66" s="283"/>
      <c r="B66" s="284"/>
      <c r="C66" s="32">
        <v>14</v>
      </c>
      <c r="D66" s="12" t="s">
        <v>33</v>
      </c>
      <c r="E66" s="33">
        <v>15</v>
      </c>
      <c r="F66" s="22" t="s">
        <v>34</v>
      </c>
      <c r="G66" s="33">
        <v>16</v>
      </c>
      <c r="H66" s="22" t="s">
        <v>37</v>
      </c>
      <c r="I66" s="33">
        <v>17</v>
      </c>
      <c r="J66" s="22" t="s">
        <v>38</v>
      </c>
      <c r="K66" s="33">
        <v>18</v>
      </c>
      <c r="L66" s="22" t="s">
        <v>39</v>
      </c>
      <c r="M66" s="2">
        <v>19</v>
      </c>
      <c r="N66" s="22" t="s">
        <v>40</v>
      </c>
      <c r="O66" s="2">
        <v>20</v>
      </c>
      <c r="P66" s="22" t="s">
        <v>41</v>
      </c>
      <c r="Q66" s="290" t="s">
        <v>42</v>
      </c>
    </row>
    <row r="67" spans="1:17" ht="11.25" customHeight="1">
      <c r="A67" s="285"/>
      <c r="B67" s="286"/>
      <c r="C67" s="34" t="s">
        <v>31</v>
      </c>
      <c r="D67" s="34" t="s">
        <v>32</v>
      </c>
      <c r="E67" s="34" t="s">
        <v>31</v>
      </c>
      <c r="F67" s="34" t="s">
        <v>32</v>
      </c>
      <c r="G67" s="34" t="s">
        <v>31</v>
      </c>
      <c r="H67" s="34" t="s">
        <v>32</v>
      </c>
      <c r="I67" s="34" t="s">
        <v>31</v>
      </c>
      <c r="J67" s="34" t="s">
        <v>32</v>
      </c>
      <c r="K67" s="34" t="s">
        <v>31</v>
      </c>
      <c r="L67" s="34" t="s">
        <v>32</v>
      </c>
      <c r="M67" s="11" t="s">
        <v>31</v>
      </c>
      <c r="N67" s="11" t="s">
        <v>32</v>
      </c>
      <c r="O67" s="11" t="s">
        <v>31</v>
      </c>
      <c r="P67" s="11" t="s">
        <v>32</v>
      </c>
      <c r="Q67" s="291"/>
    </row>
    <row r="68" spans="1:17">
      <c r="A68" s="53" t="s">
        <v>13</v>
      </c>
      <c r="B68" s="54"/>
      <c r="C68" s="50"/>
      <c r="D68" s="51">
        <f>P55</f>
        <v>58092</v>
      </c>
      <c r="E68" s="50"/>
      <c r="F68" s="52">
        <f>D87</f>
        <v>57455</v>
      </c>
      <c r="G68" s="50"/>
      <c r="H68" s="52">
        <f>F87</f>
        <v>54736</v>
      </c>
      <c r="I68" s="50"/>
      <c r="J68" s="52">
        <f>H87</f>
        <v>52545</v>
      </c>
      <c r="K68" s="50"/>
      <c r="L68" s="52">
        <f>J87</f>
        <v>48176</v>
      </c>
      <c r="M68" s="50"/>
      <c r="N68" s="52">
        <f>L87</f>
        <v>18076</v>
      </c>
      <c r="O68" s="50"/>
      <c r="P68" s="52">
        <f>N87</f>
        <v>-13937</v>
      </c>
      <c r="Q68" s="51">
        <f>D68</f>
        <v>58092</v>
      </c>
    </row>
    <row r="69" spans="1:17" ht="13" customHeight="1">
      <c r="A69" s="280" t="s">
        <v>36</v>
      </c>
      <c r="B69" s="5" t="s">
        <v>55</v>
      </c>
      <c r="C69" s="35"/>
      <c r="D69" s="36"/>
      <c r="E69" s="35"/>
      <c r="F69" s="36"/>
      <c r="G69" s="35"/>
      <c r="H69" s="36"/>
      <c r="I69" s="35"/>
      <c r="J69" s="36"/>
      <c r="K69" s="35"/>
      <c r="L69" s="36"/>
      <c r="M69" s="6"/>
      <c r="N69" s="24"/>
      <c r="O69" s="6"/>
      <c r="P69" s="24"/>
      <c r="Q69" s="24">
        <f>SUM(D69,F69,H69,J69,L69,N69,P69)</f>
        <v>0</v>
      </c>
    </row>
    <row r="70" spans="1:17">
      <c r="A70" s="281"/>
      <c r="B70" s="6" t="s">
        <v>11</v>
      </c>
      <c r="C70" s="35"/>
      <c r="D70" s="36"/>
      <c r="E70" s="35"/>
      <c r="F70" s="36"/>
      <c r="G70" s="35"/>
      <c r="H70" s="36"/>
      <c r="I70" s="35"/>
      <c r="J70" s="36"/>
      <c r="K70" s="35"/>
      <c r="L70" s="36"/>
      <c r="M70" s="6"/>
      <c r="N70" s="24"/>
      <c r="O70" s="6"/>
      <c r="P70" s="24"/>
      <c r="Q70" s="24">
        <f>SUM(D70,F70,H70,J70,L70,N70,P70)</f>
        <v>0</v>
      </c>
    </row>
    <row r="71" spans="1:17">
      <c r="A71" s="282"/>
      <c r="B71" s="7" t="s">
        <v>14</v>
      </c>
      <c r="C71" s="35"/>
      <c r="D71" s="36"/>
      <c r="E71" s="35"/>
      <c r="F71" s="36"/>
      <c r="G71" s="35"/>
      <c r="H71" s="36"/>
      <c r="I71" s="35"/>
      <c r="J71" s="36"/>
      <c r="K71" s="35"/>
      <c r="L71" s="36"/>
      <c r="M71" s="6"/>
      <c r="N71" s="24"/>
      <c r="O71" s="6"/>
      <c r="P71" s="24"/>
      <c r="Q71" s="24">
        <f>SUM(D71,F71,H71,J71,L71,N71,P71)</f>
        <v>0</v>
      </c>
    </row>
    <row r="72" spans="1:17">
      <c r="A72" s="53" t="s">
        <v>15</v>
      </c>
      <c r="B72" s="54"/>
      <c r="C72" s="50"/>
      <c r="D72" s="52">
        <f>SUM(D69:D71)</f>
        <v>0</v>
      </c>
      <c r="E72" s="50"/>
      <c r="F72" s="52">
        <f>SUM(F69:F71)</f>
        <v>0</v>
      </c>
      <c r="G72" s="50"/>
      <c r="H72" s="52">
        <f>SUM(H69:H71)</f>
        <v>0</v>
      </c>
      <c r="I72" s="50"/>
      <c r="J72" s="52">
        <f>SUM(J69:J71)</f>
        <v>0</v>
      </c>
      <c r="K72" s="50"/>
      <c r="L72" s="52">
        <f>SUM(L69:L71)</f>
        <v>0</v>
      </c>
      <c r="M72" s="50"/>
      <c r="N72" s="52">
        <f>SUM(N69:N71)</f>
        <v>0</v>
      </c>
      <c r="O72" s="50"/>
      <c r="P72" s="52">
        <f>SUM(P69:P71)</f>
        <v>0</v>
      </c>
      <c r="Q72" s="52">
        <f>SUM(Q69:Q71)</f>
        <v>0</v>
      </c>
    </row>
    <row r="73" spans="1:17" ht="13" customHeight="1">
      <c r="A73" s="287" t="s">
        <v>28</v>
      </c>
      <c r="B73" s="1" t="s">
        <v>16</v>
      </c>
      <c r="C73" s="35"/>
      <c r="D73" s="36"/>
      <c r="E73" s="35"/>
      <c r="F73" s="36"/>
      <c r="G73" s="35"/>
      <c r="H73" s="36"/>
      <c r="I73" s="35"/>
      <c r="J73" s="36"/>
      <c r="K73" s="35"/>
      <c r="L73" s="36"/>
      <c r="M73" s="6"/>
      <c r="N73" s="24"/>
      <c r="O73" s="6"/>
      <c r="P73" s="24"/>
      <c r="Q73" s="24">
        <f>SUM(D73,F73,H73,J73,L73,N73,P73)</f>
        <v>0</v>
      </c>
    </row>
    <row r="74" spans="1:17" ht="13" customHeight="1">
      <c r="A74" s="288"/>
      <c r="B74" s="1" t="s">
        <v>17</v>
      </c>
      <c r="C74" s="35"/>
      <c r="D74" s="36"/>
      <c r="E74" s="35" t="s">
        <v>407</v>
      </c>
      <c r="F74" s="36">
        <v>150</v>
      </c>
      <c r="G74" s="35"/>
      <c r="H74" s="36"/>
      <c r="I74" s="35" t="s">
        <v>406</v>
      </c>
      <c r="J74" s="36">
        <f>100+400</f>
        <v>500</v>
      </c>
      <c r="K74" s="35"/>
      <c r="L74" s="36"/>
      <c r="M74" s="6"/>
      <c r="N74" s="24"/>
      <c r="O74" s="6"/>
      <c r="P74" s="24"/>
      <c r="Q74" s="24">
        <f>SUM(D74,F74,H74,J74,L74,N74,P74)</f>
        <v>650</v>
      </c>
    </row>
    <row r="75" spans="1:17" ht="13" customHeight="1">
      <c r="A75" s="288"/>
      <c r="B75" s="1" t="s">
        <v>26</v>
      </c>
      <c r="C75" s="35" t="s">
        <v>125</v>
      </c>
      <c r="D75" s="36">
        <v>637</v>
      </c>
      <c r="E75" s="35" t="s">
        <v>404</v>
      </c>
      <c r="F75" s="36">
        <f>880+1689</f>
        <v>2569</v>
      </c>
      <c r="G75" s="35"/>
      <c r="H75" s="36"/>
      <c r="I75" s="35" t="s">
        <v>405</v>
      </c>
      <c r="J75" s="36">
        <f>850+589</f>
        <v>1439</v>
      </c>
      <c r="K75" s="35"/>
      <c r="L75" s="36"/>
      <c r="M75" s="6" t="s">
        <v>151</v>
      </c>
      <c r="N75" s="24">
        <f>549+1464</f>
        <v>2013</v>
      </c>
      <c r="O75" s="6" t="s">
        <v>125</v>
      </c>
      <c r="P75" s="24">
        <v>1136</v>
      </c>
      <c r="Q75" s="24">
        <f>SUM(D75,F75,H75,J75,L75,N75,P75)</f>
        <v>7794</v>
      </c>
    </row>
    <row r="76" spans="1:17" ht="14">
      <c r="A76" s="288"/>
      <c r="B76" s="55" t="s">
        <v>18</v>
      </c>
      <c r="C76" s="50"/>
      <c r="D76" s="52">
        <f>SUM(D73:D75)</f>
        <v>637</v>
      </c>
      <c r="E76" s="50"/>
      <c r="F76" s="52">
        <f>SUM(F73:F75)</f>
        <v>2719</v>
      </c>
      <c r="G76" s="50"/>
      <c r="H76" s="52">
        <f>SUM(H73:H75)</f>
        <v>0</v>
      </c>
      <c r="I76" s="50"/>
      <c r="J76" s="52">
        <f>SUM(J73:J75)</f>
        <v>1939</v>
      </c>
      <c r="K76" s="50"/>
      <c r="L76" s="52">
        <f>SUM(L73:L75)</f>
        <v>0</v>
      </c>
      <c r="M76" s="50"/>
      <c r="N76" s="52">
        <f>SUM(N73:N75)</f>
        <v>2013</v>
      </c>
      <c r="O76" s="50"/>
      <c r="P76" s="52">
        <f>SUM(P73:P75)</f>
        <v>1136</v>
      </c>
      <c r="Q76" s="52">
        <f>SUM(Q73:Q75)</f>
        <v>8444</v>
      </c>
    </row>
    <row r="77" spans="1:17" ht="14">
      <c r="A77" s="288"/>
      <c r="B77" s="1" t="s">
        <v>27</v>
      </c>
      <c r="C77" s="35"/>
      <c r="D77" s="36"/>
      <c r="E77" s="35"/>
      <c r="F77" s="36"/>
      <c r="G77" s="35"/>
      <c r="H77" s="36"/>
      <c r="I77" s="35"/>
      <c r="J77" s="36"/>
      <c r="K77" s="35"/>
      <c r="L77" s="36"/>
      <c r="M77" s="6" t="s">
        <v>107</v>
      </c>
      <c r="N77" s="24">
        <v>30000</v>
      </c>
      <c r="O77" s="6"/>
      <c r="P77" s="24"/>
      <c r="Q77" s="24">
        <f>SUM(D77,F77,H77,J77,L77,N77,P77)</f>
        <v>30000</v>
      </c>
    </row>
    <row r="78" spans="1:17" ht="14">
      <c r="A78" s="288"/>
      <c r="B78" s="1" t="s">
        <v>29</v>
      </c>
      <c r="C78" s="35"/>
      <c r="D78" s="36"/>
      <c r="E78" s="35"/>
      <c r="F78" s="36"/>
      <c r="G78" s="35"/>
      <c r="H78" s="36"/>
      <c r="I78" s="35"/>
      <c r="J78" s="36"/>
      <c r="K78" s="35" t="s">
        <v>401</v>
      </c>
      <c r="L78" s="36">
        <f>30000+100</f>
        <v>30100</v>
      </c>
      <c r="M78" s="6"/>
      <c r="N78" s="24"/>
      <c r="O78" s="6"/>
      <c r="P78" s="24"/>
      <c r="Q78" s="24">
        <f t="shared" ref="Q78:Q84" si="14">SUM(D78,F78,H78,J78,L78,N78,P78)</f>
        <v>30100</v>
      </c>
    </row>
    <row r="79" spans="1:17" ht="14">
      <c r="A79" s="288"/>
      <c r="B79" s="1" t="s">
        <v>20</v>
      </c>
      <c r="C79" s="35"/>
      <c r="D79" s="36"/>
      <c r="E79" s="35"/>
      <c r="F79" s="36"/>
      <c r="G79" s="35"/>
      <c r="H79" s="36"/>
      <c r="I79" s="35"/>
      <c r="J79" s="36"/>
      <c r="K79" s="35"/>
      <c r="L79" s="36"/>
      <c r="M79" s="6"/>
      <c r="N79" s="24"/>
      <c r="O79" s="6"/>
      <c r="P79" s="24"/>
      <c r="Q79" s="24">
        <f t="shared" si="14"/>
        <v>0</v>
      </c>
    </row>
    <row r="80" spans="1:17" ht="14">
      <c r="A80" s="288"/>
      <c r="B80" s="1" t="s">
        <v>21</v>
      </c>
      <c r="C80" s="35"/>
      <c r="D80" s="36"/>
      <c r="E80" s="35"/>
      <c r="F80" s="36"/>
      <c r="G80" s="35"/>
      <c r="H80" s="36"/>
      <c r="I80" s="35"/>
      <c r="J80" s="36"/>
      <c r="K80" s="35"/>
      <c r="L80" s="36"/>
      <c r="M80" s="6"/>
      <c r="N80" s="24"/>
      <c r="O80" s="6"/>
      <c r="P80" s="24"/>
      <c r="Q80" s="24">
        <f t="shared" si="14"/>
        <v>0</v>
      </c>
    </row>
    <row r="81" spans="1:17" ht="14">
      <c r="A81" s="288"/>
      <c r="B81" s="1" t="s">
        <v>22</v>
      </c>
      <c r="C81" s="35"/>
      <c r="D81" s="36"/>
      <c r="E81" s="35"/>
      <c r="F81" s="36"/>
      <c r="G81" s="35"/>
      <c r="H81" s="36"/>
      <c r="I81" s="35"/>
      <c r="J81" s="36"/>
      <c r="K81" s="35"/>
      <c r="L81" s="36"/>
      <c r="M81" s="6"/>
      <c r="N81" s="24"/>
      <c r="O81" s="6"/>
      <c r="P81" s="24"/>
      <c r="Q81" s="24">
        <f t="shared" si="14"/>
        <v>0</v>
      </c>
    </row>
    <row r="82" spans="1:17" ht="14">
      <c r="A82" s="288"/>
      <c r="B82" s="1" t="s">
        <v>23</v>
      </c>
      <c r="C82" s="35"/>
      <c r="D82" s="36"/>
      <c r="E82" s="35"/>
      <c r="F82" s="36"/>
      <c r="G82" s="35" t="s">
        <v>403</v>
      </c>
      <c r="H82" s="36">
        <v>2191</v>
      </c>
      <c r="I82" s="35" t="s">
        <v>402</v>
      </c>
      <c r="J82" s="36">
        <f>6430-4000</f>
        <v>2430</v>
      </c>
      <c r="K82" s="35"/>
      <c r="L82" s="36"/>
      <c r="M82" s="6"/>
      <c r="N82" s="24"/>
      <c r="O82" s="6"/>
      <c r="P82" s="24"/>
      <c r="Q82" s="24">
        <f t="shared" si="14"/>
        <v>4621</v>
      </c>
    </row>
    <row r="83" spans="1:17" ht="14">
      <c r="A83" s="288"/>
      <c r="B83" s="1" t="s">
        <v>19</v>
      </c>
      <c r="C83" s="35"/>
      <c r="D83" s="36"/>
      <c r="E83" s="35"/>
      <c r="F83" s="36"/>
      <c r="G83" s="35"/>
      <c r="H83" s="36"/>
      <c r="I83" s="35"/>
      <c r="J83" s="36"/>
      <c r="K83" s="35"/>
      <c r="L83" s="36"/>
      <c r="M83" s="6"/>
      <c r="N83" s="24"/>
      <c r="O83" s="6"/>
      <c r="P83" s="24"/>
      <c r="Q83" s="24">
        <f t="shared" si="14"/>
        <v>0</v>
      </c>
    </row>
    <row r="84" spans="1:17" ht="14">
      <c r="A84" s="288"/>
      <c r="B84" s="1" t="s">
        <v>30</v>
      </c>
      <c r="C84" s="35"/>
      <c r="D84" s="36"/>
      <c r="E84" s="35"/>
      <c r="F84" s="36"/>
      <c r="G84" s="35"/>
      <c r="H84" s="36"/>
      <c r="I84" s="35"/>
      <c r="J84" s="36"/>
      <c r="K84" s="35"/>
      <c r="L84" s="36"/>
      <c r="M84" s="6"/>
      <c r="N84" s="24"/>
      <c r="O84" s="6"/>
      <c r="P84" s="24"/>
      <c r="Q84" s="24">
        <f t="shared" si="14"/>
        <v>0</v>
      </c>
    </row>
    <row r="85" spans="1:17" ht="14">
      <c r="A85" s="289"/>
      <c r="B85" s="55" t="s">
        <v>18</v>
      </c>
      <c r="C85" s="52"/>
      <c r="D85" s="52">
        <f>SUM(D77:D84)</f>
        <v>0</v>
      </c>
      <c r="E85" s="52"/>
      <c r="F85" s="52">
        <f>SUM(F77:F84)</f>
        <v>0</v>
      </c>
      <c r="G85" s="52"/>
      <c r="H85" s="52">
        <f>SUM(H77:H84)</f>
        <v>2191</v>
      </c>
      <c r="I85" s="52"/>
      <c r="J85" s="52">
        <f>SUM(J77:J84)</f>
        <v>2430</v>
      </c>
      <c r="K85" s="52"/>
      <c r="L85" s="52">
        <f>SUM(L77:L84)</f>
        <v>30100</v>
      </c>
      <c r="M85" s="52"/>
      <c r="N85" s="52">
        <f>SUM(N77:N84)</f>
        <v>30000</v>
      </c>
      <c r="O85" s="52"/>
      <c r="P85" s="52">
        <f>SUM(P77:P84)</f>
        <v>0</v>
      </c>
      <c r="Q85" s="52">
        <f>SUM(Q77:Q84)</f>
        <v>64721</v>
      </c>
    </row>
    <row r="86" spans="1:17">
      <c r="A86" s="53" t="s">
        <v>24</v>
      </c>
      <c r="B86" s="54"/>
      <c r="C86" s="52"/>
      <c r="D86" s="52">
        <f>D76+D85</f>
        <v>637</v>
      </c>
      <c r="E86" s="52"/>
      <c r="F86" s="52">
        <f>F76+F85</f>
        <v>2719</v>
      </c>
      <c r="G86" s="52"/>
      <c r="H86" s="52">
        <f>H76+H85</f>
        <v>2191</v>
      </c>
      <c r="I86" s="52"/>
      <c r="J86" s="52">
        <f>J76+J85</f>
        <v>4369</v>
      </c>
      <c r="K86" s="52"/>
      <c r="L86" s="52">
        <f>L76+L85</f>
        <v>30100</v>
      </c>
      <c r="M86" s="52"/>
      <c r="N86" s="52">
        <f>N76+N85</f>
        <v>32013</v>
      </c>
      <c r="O86" s="52"/>
      <c r="P86" s="52">
        <f>P76+P85</f>
        <v>1136</v>
      </c>
      <c r="Q86" s="52">
        <f>Q76+Q85</f>
        <v>73165</v>
      </c>
    </row>
    <row r="87" spans="1:17">
      <c r="A87" s="57" t="s">
        <v>25</v>
      </c>
      <c r="B87" s="56"/>
      <c r="C87" s="58"/>
      <c r="D87" s="58">
        <f>D68+D72-D86</f>
        <v>57455</v>
      </c>
      <c r="E87" s="58"/>
      <c r="F87" s="58">
        <f>F68+F72-F86</f>
        <v>54736</v>
      </c>
      <c r="G87" s="58"/>
      <c r="H87" s="58">
        <f>H68+H72-H86</f>
        <v>52545</v>
      </c>
      <c r="I87" s="58"/>
      <c r="J87" s="58">
        <f>J68+J72-J86</f>
        <v>48176</v>
      </c>
      <c r="K87" s="58"/>
      <c r="L87" s="58">
        <f>L68+L72-L86</f>
        <v>18076</v>
      </c>
      <c r="M87" s="58"/>
      <c r="N87" s="58">
        <f>N68+N72-N86</f>
        <v>-13937</v>
      </c>
      <c r="O87" s="58"/>
      <c r="P87" s="58">
        <f>P68+P72-P86</f>
        <v>-15073</v>
      </c>
      <c r="Q87" s="58">
        <f>Q68+Q72-Q86</f>
        <v>-15073</v>
      </c>
    </row>
    <row r="88" spans="1:17">
      <c r="A88" s="13" t="s">
        <v>12</v>
      </c>
      <c r="B88" s="14"/>
      <c r="C88" s="26"/>
      <c r="D88" s="27"/>
      <c r="E88" s="26"/>
      <c r="F88" s="27"/>
      <c r="G88" s="26"/>
      <c r="H88" s="27"/>
      <c r="I88" s="26"/>
      <c r="J88" s="27"/>
      <c r="K88" s="26"/>
      <c r="L88" s="27"/>
      <c r="M88" s="13"/>
      <c r="N88" s="14"/>
      <c r="O88" s="13"/>
      <c r="P88" s="14"/>
      <c r="Q88" s="7"/>
    </row>
    <row r="89" spans="1:17">
      <c r="A89" s="17"/>
      <c r="B89" s="18"/>
      <c r="C89" s="28"/>
      <c r="D89" s="29"/>
      <c r="E89" s="28"/>
      <c r="F89" s="29"/>
      <c r="G89" s="28"/>
      <c r="H89" s="29"/>
      <c r="I89" s="28"/>
      <c r="J89" s="29"/>
      <c r="K89" s="28"/>
      <c r="L89" s="29"/>
      <c r="M89" s="17"/>
      <c r="N89" s="18"/>
      <c r="O89" s="17"/>
      <c r="P89" s="18"/>
      <c r="Q89" s="19"/>
    </row>
    <row r="90" spans="1:17">
      <c r="A90" s="17"/>
      <c r="B90" s="18"/>
      <c r="C90" s="28"/>
      <c r="D90" s="29"/>
      <c r="E90" s="28"/>
      <c r="F90" s="29"/>
      <c r="G90" s="28"/>
      <c r="H90" s="29"/>
      <c r="I90" s="28"/>
      <c r="J90" s="29"/>
      <c r="K90" s="28"/>
      <c r="L90" s="29"/>
      <c r="M90" s="17"/>
      <c r="N90" s="18"/>
      <c r="O90" s="17"/>
      <c r="P90" s="18"/>
      <c r="Q90" s="19"/>
    </row>
    <row r="91" spans="1:17">
      <c r="A91" s="17"/>
      <c r="B91" s="18"/>
      <c r="C91" s="28"/>
      <c r="D91" s="29"/>
      <c r="E91" s="28"/>
      <c r="F91" s="29"/>
      <c r="G91" s="28"/>
      <c r="H91" s="29"/>
      <c r="I91" s="28"/>
      <c r="J91" s="29"/>
      <c r="K91" s="28"/>
      <c r="L91" s="29"/>
      <c r="M91" s="17"/>
      <c r="N91" s="18"/>
      <c r="O91" s="17"/>
      <c r="P91" s="18"/>
      <c r="Q91" s="19"/>
    </row>
    <row r="92" spans="1:17">
      <c r="A92" s="17"/>
      <c r="B92" s="18"/>
      <c r="C92" s="28"/>
      <c r="D92" s="29"/>
      <c r="E92" s="28"/>
      <c r="F92" s="29"/>
      <c r="G92" s="28"/>
      <c r="H92" s="29"/>
      <c r="I92" s="28"/>
      <c r="J92" s="29"/>
      <c r="K92" s="28"/>
      <c r="L92" s="29"/>
      <c r="M92" s="17"/>
      <c r="N92" s="18"/>
      <c r="O92" s="17"/>
      <c r="P92" s="18"/>
      <c r="Q92" s="19"/>
    </row>
    <row r="93" spans="1:17">
      <c r="A93" s="17"/>
      <c r="B93" s="18"/>
      <c r="C93" s="28"/>
      <c r="D93" s="29"/>
      <c r="E93" s="28"/>
      <c r="F93" s="29"/>
      <c r="G93" s="28"/>
      <c r="H93" s="29"/>
      <c r="I93" s="28"/>
      <c r="J93" s="29"/>
      <c r="K93" s="28"/>
      <c r="L93" s="29"/>
      <c r="M93" s="17"/>
      <c r="N93" s="18"/>
      <c r="O93" s="17"/>
      <c r="P93" s="18"/>
      <c r="Q93" s="19"/>
    </row>
    <row r="94" spans="1:17">
      <c r="A94" s="17"/>
      <c r="B94" s="18"/>
      <c r="C94" s="28"/>
      <c r="D94" s="29"/>
      <c r="E94" s="28"/>
      <c r="F94" s="29"/>
      <c r="G94" s="28"/>
      <c r="H94" s="29"/>
      <c r="I94" s="28"/>
      <c r="J94" s="29"/>
      <c r="K94" s="28"/>
      <c r="L94" s="29"/>
      <c r="M94" s="17"/>
      <c r="N94" s="18"/>
      <c r="O94" s="17"/>
      <c r="P94" s="18"/>
      <c r="Q94" s="19"/>
    </row>
    <row r="95" spans="1:17">
      <c r="A95" s="15"/>
      <c r="B95" s="16"/>
      <c r="C95" s="30"/>
      <c r="D95" s="31"/>
      <c r="E95" s="30"/>
      <c r="F95" s="31"/>
      <c r="G95" s="30"/>
      <c r="H95" s="31"/>
      <c r="I95" s="30"/>
      <c r="J95" s="31"/>
      <c r="K95" s="30"/>
      <c r="L95" s="31"/>
      <c r="M95" s="15"/>
      <c r="N95" s="16"/>
      <c r="O95" s="15"/>
      <c r="P95" s="16"/>
      <c r="Q95" s="5"/>
    </row>
    <row r="97" spans="1:17">
      <c r="A97" s="21" t="str">
        <f>A1</f>
        <v>2021年</v>
      </c>
      <c r="B97" s="21"/>
      <c r="C97" s="21" t="str">
        <f>C1</f>
        <v>11月</v>
      </c>
      <c r="D97" s="4" t="s">
        <v>45</v>
      </c>
    </row>
    <row r="98" spans="1:17" ht="11.25" customHeight="1">
      <c r="A98" s="283"/>
      <c r="B98" s="284"/>
      <c r="C98" s="32">
        <v>21</v>
      </c>
      <c r="D98" s="12" t="s">
        <v>33</v>
      </c>
      <c r="E98" s="33">
        <v>22</v>
      </c>
      <c r="F98" s="22" t="s">
        <v>34</v>
      </c>
      <c r="G98" s="33">
        <v>23</v>
      </c>
      <c r="H98" s="22" t="s">
        <v>37</v>
      </c>
      <c r="I98" s="33">
        <v>24</v>
      </c>
      <c r="J98" s="22" t="s">
        <v>38</v>
      </c>
      <c r="K98" s="33">
        <v>25</v>
      </c>
      <c r="L98" s="22" t="s">
        <v>39</v>
      </c>
      <c r="M98" s="2">
        <v>26</v>
      </c>
      <c r="N98" s="22" t="s">
        <v>40</v>
      </c>
      <c r="O98" s="2">
        <v>27</v>
      </c>
      <c r="P98" s="22" t="s">
        <v>41</v>
      </c>
      <c r="Q98" s="290" t="s">
        <v>42</v>
      </c>
    </row>
    <row r="99" spans="1:17" ht="11.25" customHeight="1">
      <c r="A99" s="285"/>
      <c r="B99" s="286"/>
      <c r="C99" s="34" t="s">
        <v>31</v>
      </c>
      <c r="D99" s="34" t="s">
        <v>32</v>
      </c>
      <c r="E99" s="34" t="s">
        <v>31</v>
      </c>
      <c r="F99" s="34" t="s">
        <v>32</v>
      </c>
      <c r="G99" s="34" t="s">
        <v>31</v>
      </c>
      <c r="H99" s="34" t="s">
        <v>32</v>
      </c>
      <c r="I99" s="34" t="s">
        <v>31</v>
      </c>
      <c r="J99" s="34" t="s">
        <v>32</v>
      </c>
      <c r="K99" s="34" t="s">
        <v>31</v>
      </c>
      <c r="L99" s="34" t="s">
        <v>32</v>
      </c>
      <c r="M99" s="11" t="s">
        <v>31</v>
      </c>
      <c r="N99" s="11" t="s">
        <v>32</v>
      </c>
      <c r="O99" s="11" t="s">
        <v>31</v>
      </c>
      <c r="P99" s="11" t="s">
        <v>32</v>
      </c>
      <c r="Q99" s="291"/>
    </row>
    <row r="100" spans="1:17">
      <c r="A100" s="53" t="s">
        <v>13</v>
      </c>
      <c r="B100" s="54"/>
      <c r="C100" s="50"/>
      <c r="D100" s="51">
        <f>P87</f>
        <v>-15073</v>
      </c>
      <c r="E100" s="50"/>
      <c r="F100" s="52">
        <f>D119</f>
        <v>-16576</v>
      </c>
      <c r="G100" s="50"/>
      <c r="H100" s="52">
        <f>F119</f>
        <v>-17391</v>
      </c>
      <c r="I100" s="50"/>
      <c r="J100" s="52">
        <f>H119</f>
        <v>-20936</v>
      </c>
      <c r="K100" s="50"/>
      <c r="L100" s="52">
        <f>J119</f>
        <v>-21960</v>
      </c>
      <c r="M100" s="50"/>
      <c r="N100" s="52">
        <f>L119</f>
        <v>-22728</v>
      </c>
      <c r="O100" s="50"/>
      <c r="P100" s="52">
        <f>N119</f>
        <v>-22728</v>
      </c>
      <c r="Q100" s="51">
        <f>D100</f>
        <v>-15073</v>
      </c>
    </row>
    <row r="101" spans="1:17" ht="13" customHeight="1">
      <c r="A101" s="280" t="s">
        <v>36</v>
      </c>
      <c r="B101" s="5" t="s">
        <v>55</v>
      </c>
      <c r="C101" s="35"/>
      <c r="D101" s="36"/>
      <c r="E101" s="35"/>
      <c r="F101" s="36"/>
      <c r="G101" s="35"/>
      <c r="H101" s="36"/>
      <c r="I101" s="35"/>
      <c r="J101" s="36"/>
      <c r="K101" s="35"/>
      <c r="L101" s="36"/>
      <c r="M101" s="6"/>
      <c r="N101" s="24"/>
      <c r="O101" s="6"/>
      <c r="P101" s="24"/>
      <c r="Q101" s="24">
        <f>SUM(D101,F101,H101,J101,L101,N101,P101)</f>
        <v>0</v>
      </c>
    </row>
    <row r="102" spans="1:17">
      <c r="A102" s="281"/>
      <c r="B102" s="6" t="s">
        <v>11</v>
      </c>
      <c r="C102" s="35"/>
      <c r="D102" s="36"/>
      <c r="E102" s="35"/>
      <c r="F102" s="36"/>
      <c r="G102" s="35"/>
      <c r="H102" s="36"/>
      <c r="I102" s="35"/>
      <c r="J102" s="36"/>
      <c r="K102" s="35"/>
      <c r="L102" s="36"/>
      <c r="M102" s="6"/>
      <c r="N102" s="24"/>
      <c r="O102" s="6"/>
      <c r="P102" s="24"/>
      <c r="Q102" s="24">
        <f>SUM(D102,F102,H102,J102,L102,N102,P102)</f>
        <v>0</v>
      </c>
    </row>
    <row r="103" spans="1:17">
      <c r="A103" s="282"/>
      <c r="B103" s="7" t="s">
        <v>14</v>
      </c>
      <c r="C103" s="35"/>
      <c r="D103" s="36"/>
      <c r="E103" s="35"/>
      <c r="F103" s="36"/>
      <c r="G103" s="35"/>
      <c r="H103" s="36"/>
      <c r="I103" s="35"/>
      <c r="J103" s="36"/>
      <c r="K103" s="35"/>
      <c r="L103" s="36"/>
      <c r="M103" s="6"/>
      <c r="N103" s="24"/>
      <c r="O103" s="6"/>
      <c r="P103" s="24"/>
      <c r="Q103" s="24">
        <f>SUM(D103,F103,H103,J103,L103,N103,P103)</f>
        <v>0</v>
      </c>
    </row>
    <row r="104" spans="1:17">
      <c r="A104" s="53" t="s">
        <v>15</v>
      </c>
      <c r="B104" s="54"/>
      <c r="C104" s="50"/>
      <c r="D104" s="52">
        <f>SUM(D101:D103)</f>
        <v>0</v>
      </c>
      <c r="E104" s="50"/>
      <c r="F104" s="52">
        <f>SUM(F101:F103)</f>
        <v>0</v>
      </c>
      <c r="G104" s="50"/>
      <c r="H104" s="52">
        <f>SUM(H101:H103)</f>
        <v>0</v>
      </c>
      <c r="I104" s="50"/>
      <c r="J104" s="52">
        <f>SUM(J101:J103)</f>
        <v>0</v>
      </c>
      <c r="K104" s="50"/>
      <c r="L104" s="52">
        <f>SUM(L101:L103)</f>
        <v>0</v>
      </c>
      <c r="M104" s="50"/>
      <c r="N104" s="52">
        <f>SUM(N101:N103)</f>
        <v>0</v>
      </c>
      <c r="O104" s="50"/>
      <c r="P104" s="52">
        <f>SUM(P101:P103)</f>
        <v>0</v>
      </c>
      <c r="Q104" s="52">
        <f>SUM(Q101:Q103)</f>
        <v>0</v>
      </c>
    </row>
    <row r="105" spans="1:17" ht="13" customHeight="1">
      <c r="A105" s="287" t="s">
        <v>28</v>
      </c>
      <c r="B105" s="1" t="s">
        <v>16</v>
      </c>
      <c r="C105" s="35"/>
      <c r="D105" s="36"/>
      <c r="E105" s="35"/>
      <c r="F105" s="36"/>
      <c r="G105" s="35"/>
      <c r="H105" s="36"/>
      <c r="I105" s="35"/>
      <c r="J105" s="36"/>
      <c r="K105" s="35"/>
      <c r="L105" s="36"/>
      <c r="M105" s="6"/>
      <c r="N105" s="24"/>
      <c r="O105" s="6"/>
      <c r="P105" s="24"/>
      <c r="Q105" s="24">
        <f>SUM(D105,F105,H105,J105,L105,N105,P105)</f>
        <v>0</v>
      </c>
    </row>
    <row r="106" spans="1:17" ht="13" customHeight="1">
      <c r="A106" s="288"/>
      <c r="B106" s="1" t="s">
        <v>17</v>
      </c>
      <c r="C106" s="35"/>
      <c r="D106" s="36"/>
      <c r="E106" s="35"/>
      <c r="F106" s="36"/>
      <c r="G106" s="35"/>
      <c r="H106" s="36"/>
      <c r="I106" s="35"/>
      <c r="J106" s="36"/>
      <c r="K106" s="35"/>
      <c r="L106" s="36"/>
      <c r="M106" s="6"/>
      <c r="N106" s="24"/>
      <c r="O106" s="6"/>
      <c r="P106" s="24"/>
      <c r="Q106" s="24">
        <f>SUM(D106,F106,H106,J106,L106,N106,P106)</f>
        <v>0</v>
      </c>
    </row>
    <row r="107" spans="1:17" ht="13" customHeight="1">
      <c r="A107" s="288"/>
      <c r="B107" s="1" t="s">
        <v>26</v>
      </c>
      <c r="C107" s="35" t="s">
        <v>125</v>
      </c>
      <c r="D107" s="36">
        <v>1503</v>
      </c>
      <c r="E107" s="35" t="s">
        <v>145</v>
      </c>
      <c r="F107" s="36">
        <v>815</v>
      </c>
      <c r="G107" s="35" t="s">
        <v>409</v>
      </c>
      <c r="H107" s="36">
        <f>100+345</f>
        <v>445</v>
      </c>
      <c r="I107" s="35" t="s">
        <v>125</v>
      </c>
      <c r="J107" s="36">
        <v>1024</v>
      </c>
      <c r="K107" s="35" t="s">
        <v>251</v>
      </c>
      <c r="L107" s="36">
        <f>439+329</f>
        <v>768</v>
      </c>
      <c r="M107" s="6"/>
      <c r="N107" s="24"/>
      <c r="O107" s="6"/>
      <c r="P107" s="24"/>
      <c r="Q107" s="24">
        <f>SUM(D107,F107,H107,J107,L107,N107,P107)</f>
        <v>4555</v>
      </c>
    </row>
    <row r="108" spans="1:17" ht="14">
      <c r="A108" s="288"/>
      <c r="B108" s="55" t="s">
        <v>18</v>
      </c>
      <c r="C108" s="50"/>
      <c r="D108" s="52">
        <f>SUM(D105:D107)</f>
        <v>1503</v>
      </c>
      <c r="E108" s="50"/>
      <c r="F108" s="52">
        <f>SUM(F105:F107)</f>
        <v>815</v>
      </c>
      <c r="G108" s="50"/>
      <c r="H108" s="52">
        <f>SUM(H105:H107)</f>
        <v>445</v>
      </c>
      <c r="I108" s="50"/>
      <c r="J108" s="52">
        <f>SUM(J105:J107)</f>
        <v>1024</v>
      </c>
      <c r="K108" s="50"/>
      <c r="L108" s="52">
        <f>SUM(L105:L107)</f>
        <v>768</v>
      </c>
      <c r="M108" s="50"/>
      <c r="N108" s="52">
        <f>SUM(N105:N107)</f>
        <v>0</v>
      </c>
      <c r="O108" s="50"/>
      <c r="P108" s="52">
        <f>SUM(P105:P107)</f>
        <v>0</v>
      </c>
      <c r="Q108" s="52">
        <f>SUM(Q105:Q107)</f>
        <v>4555</v>
      </c>
    </row>
    <row r="109" spans="1:17" ht="14">
      <c r="A109" s="288"/>
      <c r="B109" s="1" t="s">
        <v>27</v>
      </c>
      <c r="C109" s="35"/>
      <c r="D109" s="36"/>
      <c r="E109" s="35"/>
      <c r="F109" s="36"/>
      <c r="G109" s="35"/>
      <c r="H109" s="36"/>
      <c r="I109" s="35"/>
      <c r="J109" s="36"/>
      <c r="K109" s="35"/>
      <c r="L109" s="36"/>
      <c r="M109" s="6"/>
      <c r="N109" s="24"/>
      <c r="O109" s="6"/>
      <c r="P109" s="24"/>
      <c r="Q109" s="24">
        <f t="shared" ref="Q109:Q116" si="15">SUM(D109,F109,H109,J109,L109,N109,P109)</f>
        <v>0</v>
      </c>
    </row>
    <row r="110" spans="1:17" ht="14">
      <c r="A110" s="288"/>
      <c r="B110" s="1" t="s">
        <v>29</v>
      </c>
      <c r="C110" s="35"/>
      <c r="D110" s="36"/>
      <c r="E110" s="35"/>
      <c r="F110" s="36"/>
      <c r="G110" s="35"/>
      <c r="H110" s="36"/>
      <c r="I110" s="35"/>
      <c r="J110" s="36"/>
      <c r="K110" s="35"/>
      <c r="L110" s="36"/>
      <c r="M110" s="35"/>
      <c r="N110" s="36"/>
      <c r="O110" s="6"/>
      <c r="P110" s="24"/>
      <c r="Q110" s="24">
        <f t="shared" si="15"/>
        <v>0</v>
      </c>
    </row>
    <row r="111" spans="1:17" ht="14">
      <c r="A111" s="288"/>
      <c r="B111" s="1" t="s">
        <v>20</v>
      </c>
      <c r="C111" s="35"/>
      <c r="D111" s="36"/>
      <c r="E111" s="35"/>
      <c r="F111" s="36"/>
      <c r="G111" s="35"/>
      <c r="H111" s="36"/>
      <c r="I111" s="35"/>
      <c r="J111" s="36"/>
      <c r="K111" s="35"/>
      <c r="L111" s="36"/>
      <c r="M111" s="35"/>
      <c r="N111" s="36"/>
      <c r="O111" s="6"/>
      <c r="P111" s="24"/>
      <c r="Q111" s="24">
        <f t="shared" si="15"/>
        <v>0</v>
      </c>
    </row>
    <row r="112" spans="1:17" ht="14">
      <c r="A112" s="288"/>
      <c r="B112" s="1" t="s">
        <v>21</v>
      </c>
      <c r="C112" s="35"/>
      <c r="D112" s="36"/>
      <c r="E112" s="35"/>
      <c r="F112" s="36"/>
      <c r="G112" s="35"/>
      <c r="H112" s="36"/>
      <c r="I112" s="35"/>
      <c r="J112" s="36"/>
      <c r="K112" s="35"/>
      <c r="L112" s="36"/>
      <c r="M112" s="6"/>
      <c r="N112" s="24"/>
      <c r="O112" s="6"/>
      <c r="P112" s="24"/>
      <c r="Q112" s="24">
        <f t="shared" si="15"/>
        <v>0</v>
      </c>
    </row>
    <row r="113" spans="1:17" ht="14">
      <c r="A113" s="288"/>
      <c r="B113" s="1" t="s">
        <v>22</v>
      </c>
      <c r="C113" s="35"/>
      <c r="D113" s="36"/>
      <c r="E113" s="35"/>
      <c r="F113" s="36"/>
      <c r="G113" s="35"/>
      <c r="H113" s="36"/>
      <c r="I113" s="35"/>
      <c r="J113" s="36"/>
      <c r="K113" s="35"/>
      <c r="L113" s="36"/>
      <c r="M113" s="6"/>
      <c r="N113" s="24"/>
      <c r="O113" s="6"/>
      <c r="P113" s="24"/>
      <c r="Q113" s="24">
        <f t="shared" si="15"/>
        <v>0</v>
      </c>
    </row>
    <row r="114" spans="1:17" ht="14">
      <c r="A114" s="288"/>
      <c r="B114" s="1" t="s">
        <v>23</v>
      </c>
      <c r="C114" s="35"/>
      <c r="D114" s="36"/>
      <c r="E114" s="35"/>
      <c r="F114" s="36"/>
      <c r="G114" s="35" t="s">
        <v>408</v>
      </c>
      <c r="H114" s="36">
        <f>2500+600</f>
        <v>3100</v>
      </c>
      <c r="I114" s="35"/>
      <c r="J114" s="36"/>
      <c r="K114" s="35"/>
      <c r="L114" s="36"/>
      <c r="M114" s="6"/>
      <c r="N114" s="24"/>
      <c r="O114" s="6"/>
      <c r="P114" s="24"/>
      <c r="Q114" s="24">
        <f t="shared" si="15"/>
        <v>3100</v>
      </c>
    </row>
    <row r="115" spans="1:17" ht="14">
      <c r="A115" s="288"/>
      <c r="B115" s="1" t="s">
        <v>19</v>
      </c>
      <c r="C115" s="35"/>
      <c r="D115" s="36"/>
      <c r="E115" s="35"/>
      <c r="F115" s="36"/>
      <c r="G115" s="35"/>
      <c r="H115" s="36"/>
      <c r="I115" s="35"/>
      <c r="J115" s="36"/>
      <c r="K115" s="35"/>
      <c r="L115" s="36"/>
      <c r="M115" s="6"/>
      <c r="N115" s="24"/>
      <c r="O115" s="6"/>
      <c r="P115" s="24"/>
      <c r="Q115" s="24">
        <f t="shared" si="15"/>
        <v>0</v>
      </c>
    </row>
    <row r="116" spans="1:17" ht="14">
      <c r="A116" s="288"/>
      <c r="B116" s="1" t="s">
        <v>30</v>
      </c>
      <c r="C116" s="35"/>
      <c r="D116" s="36"/>
      <c r="E116" s="35"/>
      <c r="F116" s="36"/>
      <c r="G116" s="35"/>
      <c r="H116" s="36"/>
      <c r="I116" s="35"/>
      <c r="J116" s="36"/>
      <c r="K116" s="35"/>
      <c r="L116" s="36"/>
      <c r="M116" s="6"/>
      <c r="N116" s="24"/>
      <c r="O116" s="6"/>
      <c r="P116" s="24"/>
      <c r="Q116" s="24">
        <f t="shared" si="15"/>
        <v>0</v>
      </c>
    </row>
    <row r="117" spans="1:17" ht="14">
      <c r="A117" s="289"/>
      <c r="B117" s="55" t="s">
        <v>18</v>
      </c>
      <c r="C117" s="52"/>
      <c r="D117" s="52">
        <f>SUM(D109:D116)</f>
        <v>0</v>
      </c>
      <c r="E117" s="52"/>
      <c r="F117" s="52">
        <f>SUM(F109:F116)</f>
        <v>0</v>
      </c>
      <c r="G117" s="52"/>
      <c r="H117" s="52">
        <f>SUM(H109:H116)</f>
        <v>3100</v>
      </c>
      <c r="I117" s="52"/>
      <c r="J117" s="52">
        <f>SUM(J109:J116)</f>
        <v>0</v>
      </c>
      <c r="K117" s="52"/>
      <c r="L117" s="52">
        <f>SUM(L109:L116)</f>
        <v>0</v>
      </c>
      <c r="M117" s="52"/>
      <c r="N117" s="52">
        <f>SUM(N109:N116)</f>
        <v>0</v>
      </c>
      <c r="O117" s="52"/>
      <c r="P117" s="52">
        <f>SUM(P109:P116)</f>
        <v>0</v>
      </c>
      <c r="Q117" s="52">
        <f>SUM(Q109:Q116)</f>
        <v>3100</v>
      </c>
    </row>
    <row r="118" spans="1:17">
      <c r="A118" s="53" t="s">
        <v>24</v>
      </c>
      <c r="B118" s="54"/>
      <c r="C118" s="52"/>
      <c r="D118" s="52">
        <f>D108+D117</f>
        <v>1503</v>
      </c>
      <c r="E118" s="52"/>
      <c r="F118" s="52">
        <f>F108+F117</f>
        <v>815</v>
      </c>
      <c r="G118" s="52"/>
      <c r="H118" s="52">
        <f>H108+H117</f>
        <v>3545</v>
      </c>
      <c r="I118" s="52"/>
      <c r="J118" s="52">
        <f>J108+J117</f>
        <v>1024</v>
      </c>
      <c r="K118" s="52"/>
      <c r="L118" s="52">
        <f>L108+L117</f>
        <v>768</v>
      </c>
      <c r="M118" s="52"/>
      <c r="N118" s="52">
        <f>N108+N117</f>
        <v>0</v>
      </c>
      <c r="O118" s="52"/>
      <c r="P118" s="52">
        <f>P108+P117</f>
        <v>0</v>
      </c>
      <c r="Q118" s="52">
        <f>Q108+Q117</f>
        <v>7655</v>
      </c>
    </row>
    <row r="119" spans="1:17">
      <c r="A119" s="57" t="s">
        <v>25</v>
      </c>
      <c r="B119" s="56"/>
      <c r="C119" s="58"/>
      <c r="D119" s="58">
        <f>D100+D104-D118</f>
        <v>-16576</v>
      </c>
      <c r="E119" s="58"/>
      <c r="F119" s="58">
        <f>F100+F104-F118</f>
        <v>-17391</v>
      </c>
      <c r="G119" s="58"/>
      <c r="H119" s="58">
        <f>H100+H104-H118</f>
        <v>-20936</v>
      </c>
      <c r="I119" s="58"/>
      <c r="J119" s="58">
        <f>J100+J104-J118</f>
        <v>-21960</v>
      </c>
      <c r="K119" s="58"/>
      <c r="L119" s="58">
        <f>L100+L104-L118</f>
        <v>-22728</v>
      </c>
      <c r="M119" s="58"/>
      <c r="N119" s="58">
        <f>N100+N104-N118</f>
        <v>-22728</v>
      </c>
      <c r="O119" s="58"/>
      <c r="P119" s="58">
        <f>P100+P104-P118</f>
        <v>-22728</v>
      </c>
      <c r="Q119" s="58">
        <f>Q100+Q104-Q118</f>
        <v>-22728</v>
      </c>
    </row>
    <row r="120" spans="1:17">
      <c r="A120" s="13" t="s">
        <v>12</v>
      </c>
      <c r="B120" s="14"/>
      <c r="C120" s="26"/>
      <c r="D120" s="27"/>
      <c r="E120" s="26"/>
      <c r="F120" s="27"/>
      <c r="G120" s="26"/>
      <c r="H120" s="27"/>
      <c r="I120" s="26"/>
      <c r="J120" s="27"/>
      <c r="K120" s="26"/>
      <c r="L120" s="27"/>
      <c r="M120" s="13"/>
      <c r="N120" s="14"/>
      <c r="O120" s="13"/>
      <c r="P120" s="14"/>
      <c r="Q120" s="7"/>
    </row>
    <row r="121" spans="1:17">
      <c r="A121" s="17"/>
      <c r="B121" s="18"/>
      <c r="C121" s="28"/>
      <c r="D121" s="29"/>
      <c r="E121" s="28"/>
      <c r="F121" s="29"/>
      <c r="G121" s="28"/>
      <c r="H121" s="29"/>
      <c r="I121" s="28"/>
      <c r="J121" s="29"/>
      <c r="K121" s="28"/>
      <c r="L121" s="29"/>
      <c r="M121" s="17"/>
      <c r="N121" s="18"/>
      <c r="O121" s="17"/>
      <c r="P121" s="18"/>
      <c r="Q121" s="19"/>
    </row>
    <row r="122" spans="1:17">
      <c r="A122" s="17"/>
      <c r="B122" s="18"/>
      <c r="C122" s="28"/>
      <c r="D122" s="29"/>
      <c r="E122" s="28"/>
      <c r="F122" s="29"/>
      <c r="G122" s="28"/>
      <c r="H122" s="29"/>
      <c r="I122" s="28"/>
      <c r="J122" s="29"/>
      <c r="K122" s="28"/>
      <c r="L122" s="29"/>
      <c r="M122" s="17"/>
      <c r="N122" s="18"/>
      <c r="O122" s="17"/>
      <c r="P122" s="18"/>
      <c r="Q122" s="19"/>
    </row>
    <row r="123" spans="1:17">
      <c r="A123" s="17"/>
      <c r="B123" s="18"/>
      <c r="C123" s="28"/>
      <c r="D123" s="29"/>
      <c r="E123" s="28"/>
      <c r="F123" s="29"/>
      <c r="G123" s="28"/>
      <c r="H123" s="29"/>
      <c r="I123" s="28"/>
      <c r="J123" s="29"/>
      <c r="K123" s="28"/>
      <c r="L123" s="29"/>
      <c r="M123" s="17"/>
      <c r="N123" s="18"/>
      <c r="O123" s="17"/>
      <c r="P123" s="18"/>
      <c r="Q123" s="19"/>
    </row>
    <row r="124" spans="1:17">
      <c r="A124" s="17"/>
      <c r="B124" s="18"/>
      <c r="C124" s="28"/>
      <c r="D124" s="29"/>
      <c r="E124" s="28"/>
      <c r="F124" s="29"/>
      <c r="G124" s="28"/>
      <c r="H124" s="29"/>
      <c r="I124" s="28"/>
      <c r="J124" s="29"/>
      <c r="K124" s="28"/>
      <c r="L124" s="29"/>
      <c r="M124" s="17"/>
      <c r="N124" s="18"/>
      <c r="O124" s="17"/>
      <c r="P124" s="18"/>
      <c r="Q124" s="19"/>
    </row>
    <row r="125" spans="1:17">
      <c r="A125" s="17"/>
      <c r="B125" s="18"/>
      <c r="C125" s="28"/>
      <c r="D125" s="29"/>
      <c r="E125" s="28"/>
      <c r="F125" s="29"/>
      <c r="G125" s="28"/>
      <c r="H125" s="29"/>
      <c r="I125" s="28"/>
      <c r="J125" s="29"/>
      <c r="K125" s="28"/>
      <c r="L125" s="29"/>
      <c r="M125" s="17"/>
      <c r="N125" s="18"/>
      <c r="O125" s="17"/>
      <c r="P125" s="18"/>
      <c r="Q125" s="19"/>
    </row>
    <row r="126" spans="1:17">
      <c r="A126" s="17"/>
      <c r="B126" s="18"/>
      <c r="C126" s="28"/>
      <c r="D126" s="29"/>
      <c r="E126" s="28"/>
      <c r="F126" s="29"/>
      <c r="G126" s="28"/>
      <c r="H126" s="29"/>
      <c r="I126" s="28"/>
      <c r="J126" s="29"/>
      <c r="K126" s="28"/>
      <c r="L126" s="29"/>
      <c r="M126" s="17"/>
      <c r="N126" s="18"/>
      <c r="O126" s="17"/>
      <c r="P126" s="18"/>
      <c r="Q126" s="19"/>
    </row>
    <row r="127" spans="1:17">
      <c r="A127" s="15"/>
      <c r="B127" s="16"/>
      <c r="C127" s="30"/>
      <c r="D127" s="31"/>
      <c r="E127" s="30"/>
      <c r="F127" s="31"/>
      <c r="G127" s="30"/>
      <c r="H127" s="31"/>
      <c r="I127" s="30"/>
      <c r="J127" s="31"/>
      <c r="K127" s="30"/>
      <c r="L127" s="31"/>
      <c r="M127" s="15"/>
      <c r="N127" s="16"/>
      <c r="O127" s="15"/>
      <c r="P127" s="16"/>
      <c r="Q127" s="5"/>
    </row>
    <row r="129" spans="1:17">
      <c r="A129" s="21" t="str">
        <f>A1</f>
        <v>2021年</v>
      </c>
      <c r="B129" s="21"/>
      <c r="C129" s="21" t="str">
        <f>C1</f>
        <v>11月</v>
      </c>
      <c r="D129" s="4" t="s">
        <v>46</v>
      </c>
    </row>
    <row r="130" spans="1:17" ht="11.25" customHeight="1">
      <c r="A130" s="283"/>
      <c r="B130" s="284"/>
      <c r="C130" s="32">
        <v>28</v>
      </c>
      <c r="D130" s="12" t="s">
        <v>33</v>
      </c>
      <c r="E130" s="33">
        <v>29</v>
      </c>
      <c r="F130" s="22" t="s">
        <v>34</v>
      </c>
      <c r="G130" s="33">
        <v>30</v>
      </c>
      <c r="H130" s="22" t="s">
        <v>37</v>
      </c>
      <c r="I130" s="156"/>
      <c r="J130" s="157" t="s">
        <v>38</v>
      </c>
      <c r="K130" s="156"/>
      <c r="L130" s="157" t="s">
        <v>39</v>
      </c>
      <c r="M130" s="156"/>
      <c r="N130" s="157" t="s">
        <v>40</v>
      </c>
      <c r="O130" s="156"/>
      <c r="P130" s="157" t="s">
        <v>41</v>
      </c>
      <c r="Q130" s="290" t="s">
        <v>42</v>
      </c>
    </row>
    <row r="131" spans="1:17" ht="11.25" customHeight="1">
      <c r="A131" s="285"/>
      <c r="B131" s="286"/>
      <c r="C131" s="34" t="s">
        <v>31</v>
      </c>
      <c r="D131" s="34" t="s">
        <v>32</v>
      </c>
      <c r="E131" s="34" t="s">
        <v>31</v>
      </c>
      <c r="F131" s="34" t="s">
        <v>32</v>
      </c>
      <c r="G131" s="34" t="s">
        <v>31</v>
      </c>
      <c r="H131" s="34" t="s">
        <v>32</v>
      </c>
      <c r="I131" s="158" t="s">
        <v>31</v>
      </c>
      <c r="J131" s="158" t="s">
        <v>32</v>
      </c>
      <c r="K131" s="158" t="s">
        <v>31</v>
      </c>
      <c r="L131" s="158" t="s">
        <v>32</v>
      </c>
      <c r="M131" s="158" t="s">
        <v>31</v>
      </c>
      <c r="N131" s="158" t="s">
        <v>32</v>
      </c>
      <c r="O131" s="158" t="s">
        <v>31</v>
      </c>
      <c r="P131" s="158" t="s">
        <v>32</v>
      </c>
      <c r="Q131" s="291"/>
    </row>
    <row r="132" spans="1:17">
      <c r="A132" s="53" t="s">
        <v>13</v>
      </c>
      <c r="B132" s="54"/>
      <c r="C132" s="50"/>
      <c r="D132" s="51">
        <f>P119</f>
        <v>-22728</v>
      </c>
      <c r="E132" s="50"/>
      <c r="F132" s="52">
        <f>D151</f>
        <v>-22728</v>
      </c>
      <c r="G132" s="50"/>
      <c r="H132" s="52">
        <f>F151</f>
        <v>-22728</v>
      </c>
      <c r="I132" s="159"/>
      <c r="J132" s="161">
        <f>H151</f>
        <v>-22728</v>
      </c>
      <c r="K132" s="159"/>
      <c r="L132" s="161">
        <f>J151</f>
        <v>-22728</v>
      </c>
      <c r="M132" s="159"/>
      <c r="N132" s="161">
        <f>L151</f>
        <v>-22728</v>
      </c>
      <c r="O132" s="159"/>
      <c r="P132" s="161">
        <f>N151</f>
        <v>-22728</v>
      </c>
      <c r="Q132" s="51">
        <f>D132</f>
        <v>-22728</v>
      </c>
    </row>
    <row r="133" spans="1:17" ht="13" customHeight="1">
      <c r="A133" s="280" t="s">
        <v>36</v>
      </c>
      <c r="B133" s="5" t="s">
        <v>55</v>
      </c>
      <c r="C133" s="35"/>
      <c r="D133" s="36"/>
      <c r="E133" s="35"/>
      <c r="F133" s="36"/>
      <c r="G133" s="35"/>
      <c r="H133" s="36"/>
      <c r="I133" s="162"/>
      <c r="J133" s="163"/>
      <c r="K133" s="162"/>
      <c r="L133" s="163"/>
      <c r="M133" s="162"/>
      <c r="N133" s="163"/>
      <c r="O133" s="162"/>
      <c r="P133" s="163"/>
      <c r="Q133" s="24">
        <f>SUM(D133,F133,H133,J133,L133,N133,P133)</f>
        <v>0</v>
      </c>
    </row>
    <row r="134" spans="1:17">
      <c r="A134" s="281"/>
      <c r="B134" s="6" t="s">
        <v>11</v>
      </c>
      <c r="C134" s="35"/>
      <c r="D134" s="36"/>
      <c r="E134" s="35"/>
      <c r="F134" s="36"/>
      <c r="G134" s="35"/>
      <c r="H134" s="36"/>
      <c r="I134" s="162"/>
      <c r="J134" s="163"/>
      <c r="K134" s="162"/>
      <c r="L134" s="163"/>
      <c r="M134" s="162"/>
      <c r="N134" s="163"/>
      <c r="O134" s="162"/>
      <c r="P134" s="163"/>
      <c r="Q134" s="24">
        <f>SUM(D134,F134,H134,J134,L134,N134,P134)</f>
        <v>0</v>
      </c>
    </row>
    <row r="135" spans="1:17">
      <c r="A135" s="282"/>
      <c r="B135" s="7" t="s">
        <v>14</v>
      </c>
      <c r="C135" s="35"/>
      <c r="D135" s="36"/>
      <c r="E135" s="35"/>
      <c r="F135" s="36"/>
      <c r="G135" s="35"/>
      <c r="H135" s="36"/>
      <c r="I135" s="162"/>
      <c r="J135" s="163"/>
      <c r="K135" s="162"/>
      <c r="L135" s="163"/>
      <c r="M135" s="162"/>
      <c r="N135" s="163"/>
      <c r="O135" s="162"/>
      <c r="P135" s="163"/>
      <c r="Q135" s="24">
        <f>SUM(D135,F135,H135,J135,L135,N135,P135)</f>
        <v>0</v>
      </c>
    </row>
    <row r="136" spans="1:17">
      <c r="A136" s="53" t="s">
        <v>15</v>
      </c>
      <c r="B136" s="54"/>
      <c r="C136" s="50"/>
      <c r="D136" s="52">
        <f>SUM(D133:D135)</f>
        <v>0</v>
      </c>
      <c r="E136" s="50"/>
      <c r="F136" s="52">
        <f>SUM(F133:F135)</f>
        <v>0</v>
      </c>
      <c r="G136" s="50"/>
      <c r="H136" s="52">
        <f>SUM(H133:H135)</f>
        <v>0</v>
      </c>
      <c r="I136" s="159"/>
      <c r="J136" s="161">
        <f>SUM(J133:J135)</f>
        <v>0</v>
      </c>
      <c r="K136" s="159"/>
      <c r="L136" s="161">
        <f>SUM(L133:L135)</f>
        <v>0</v>
      </c>
      <c r="M136" s="159"/>
      <c r="N136" s="161">
        <f>SUM(N133:N135)</f>
        <v>0</v>
      </c>
      <c r="O136" s="159"/>
      <c r="P136" s="161">
        <f>SUM(P133:P135)</f>
        <v>0</v>
      </c>
      <c r="Q136" s="52">
        <f>SUM(Q133:Q135)</f>
        <v>0</v>
      </c>
    </row>
    <row r="137" spans="1:17" ht="13" customHeight="1">
      <c r="A137" s="287" t="s">
        <v>28</v>
      </c>
      <c r="B137" s="1" t="s">
        <v>16</v>
      </c>
      <c r="C137" s="35"/>
      <c r="D137" s="36"/>
      <c r="E137" s="35"/>
      <c r="F137" s="36"/>
      <c r="G137" s="35"/>
      <c r="H137" s="36"/>
      <c r="I137" s="162"/>
      <c r="J137" s="163"/>
      <c r="K137" s="162"/>
      <c r="L137" s="163"/>
      <c r="M137" s="162"/>
      <c r="N137" s="163"/>
      <c r="O137" s="162"/>
      <c r="P137" s="163"/>
      <c r="Q137" s="24">
        <f>SUM(D137,F137,H137,J137,L137,N137,P137)</f>
        <v>0</v>
      </c>
    </row>
    <row r="138" spans="1:17" ht="14">
      <c r="A138" s="288"/>
      <c r="B138" s="1" t="s">
        <v>17</v>
      </c>
      <c r="C138" s="35"/>
      <c r="D138" s="36"/>
      <c r="E138" s="35"/>
      <c r="F138" s="36"/>
      <c r="G138" s="35"/>
      <c r="H138" s="36"/>
      <c r="I138" s="162"/>
      <c r="J138" s="163"/>
      <c r="K138" s="162"/>
      <c r="L138" s="163"/>
      <c r="M138" s="162"/>
      <c r="N138" s="163"/>
      <c r="O138" s="162"/>
      <c r="P138" s="163"/>
      <c r="Q138" s="24">
        <f>SUM(D138,F138,H138,J138,L138,N138,P138)</f>
        <v>0</v>
      </c>
    </row>
    <row r="139" spans="1:17" ht="14">
      <c r="A139" s="288"/>
      <c r="B139" s="1" t="s">
        <v>26</v>
      </c>
      <c r="C139" s="35"/>
      <c r="D139" s="36"/>
      <c r="E139" s="35"/>
      <c r="F139" s="36"/>
      <c r="G139" s="35"/>
      <c r="H139" s="36"/>
      <c r="I139" s="162"/>
      <c r="J139" s="163"/>
      <c r="K139" s="162"/>
      <c r="L139" s="163"/>
      <c r="M139" s="162"/>
      <c r="N139" s="163"/>
      <c r="O139" s="162"/>
      <c r="P139" s="163"/>
      <c r="Q139" s="24">
        <f>SUM(D139,F139,H139,J139,L139,N139,P139)</f>
        <v>0</v>
      </c>
    </row>
    <row r="140" spans="1:17" ht="14">
      <c r="A140" s="288"/>
      <c r="B140" s="55" t="s">
        <v>18</v>
      </c>
      <c r="C140" s="50"/>
      <c r="D140" s="52">
        <f>SUM(D137:D139)</f>
        <v>0</v>
      </c>
      <c r="E140" s="50"/>
      <c r="F140" s="52">
        <f>SUM(F137:F139)</f>
        <v>0</v>
      </c>
      <c r="G140" s="50"/>
      <c r="H140" s="52">
        <f>SUM(H137:H139)</f>
        <v>0</v>
      </c>
      <c r="I140" s="159"/>
      <c r="J140" s="161">
        <f>SUM(J137:J139)</f>
        <v>0</v>
      </c>
      <c r="K140" s="159"/>
      <c r="L140" s="161">
        <f>SUM(L137:L139)</f>
        <v>0</v>
      </c>
      <c r="M140" s="159"/>
      <c r="N140" s="161">
        <f>SUM(N137:N139)</f>
        <v>0</v>
      </c>
      <c r="O140" s="159"/>
      <c r="P140" s="161">
        <f>SUM(P137:P139)</f>
        <v>0</v>
      </c>
      <c r="Q140" s="52">
        <f>SUM(Q137:Q139)</f>
        <v>0</v>
      </c>
    </row>
    <row r="141" spans="1:17" ht="14">
      <c r="A141" s="288"/>
      <c r="B141" s="1" t="s">
        <v>27</v>
      </c>
      <c r="C141" s="35"/>
      <c r="D141" s="36"/>
      <c r="E141" s="35"/>
      <c r="F141" s="36"/>
      <c r="G141" s="35"/>
      <c r="H141" s="36"/>
      <c r="I141" s="162"/>
      <c r="J141" s="163"/>
      <c r="K141" s="162"/>
      <c r="L141" s="163"/>
      <c r="M141" s="162"/>
      <c r="N141" s="163"/>
      <c r="O141" s="162"/>
      <c r="P141" s="163"/>
      <c r="Q141" s="24">
        <f t="shared" ref="Q141:Q148" si="16">SUM(D141,F141,H141,J141,L141,N141,P141)</f>
        <v>0</v>
      </c>
    </row>
    <row r="142" spans="1:17" ht="14">
      <c r="A142" s="288"/>
      <c r="B142" s="1" t="s">
        <v>29</v>
      </c>
      <c r="C142" s="35"/>
      <c r="D142" s="36"/>
      <c r="E142" s="35"/>
      <c r="F142" s="36"/>
      <c r="G142" s="35"/>
      <c r="H142" s="36"/>
      <c r="I142" s="162"/>
      <c r="J142" s="163"/>
      <c r="K142" s="162"/>
      <c r="L142" s="163"/>
      <c r="M142" s="162"/>
      <c r="N142" s="163"/>
      <c r="O142" s="162"/>
      <c r="P142" s="163"/>
      <c r="Q142" s="24">
        <f t="shared" si="16"/>
        <v>0</v>
      </c>
    </row>
    <row r="143" spans="1:17" ht="14">
      <c r="A143" s="288"/>
      <c r="B143" s="1" t="s">
        <v>20</v>
      </c>
      <c r="C143" s="35"/>
      <c r="D143" s="36"/>
      <c r="E143" s="35"/>
      <c r="F143" s="36"/>
      <c r="G143" s="35"/>
      <c r="H143" s="36"/>
      <c r="I143" s="162"/>
      <c r="J143" s="163"/>
      <c r="K143" s="162"/>
      <c r="L143" s="163"/>
      <c r="M143" s="162"/>
      <c r="N143" s="163"/>
      <c r="O143" s="162"/>
      <c r="P143" s="163"/>
      <c r="Q143" s="24">
        <f t="shared" si="16"/>
        <v>0</v>
      </c>
    </row>
    <row r="144" spans="1:17" ht="14">
      <c r="A144" s="288"/>
      <c r="B144" s="1" t="s">
        <v>21</v>
      </c>
      <c r="C144" s="35"/>
      <c r="D144" s="36"/>
      <c r="E144" s="35"/>
      <c r="F144" s="36"/>
      <c r="G144" s="35"/>
      <c r="H144" s="36"/>
      <c r="I144" s="162"/>
      <c r="J144" s="163"/>
      <c r="K144" s="162"/>
      <c r="L144" s="163"/>
      <c r="M144" s="162"/>
      <c r="N144" s="163"/>
      <c r="O144" s="162"/>
      <c r="P144" s="163"/>
      <c r="Q144" s="24">
        <f t="shared" si="16"/>
        <v>0</v>
      </c>
    </row>
    <row r="145" spans="1:17" ht="14">
      <c r="A145" s="288"/>
      <c r="B145" s="1" t="s">
        <v>22</v>
      </c>
      <c r="C145" s="35"/>
      <c r="D145" s="36"/>
      <c r="E145" s="35"/>
      <c r="F145" s="36"/>
      <c r="G145" s="35"/>
      <c r="H145" s="36"/>
      <c r="I145" s="162"/>
      <c r="J145" s="163"/>
      <c r="K145" s="162"/>
      <c r="L145" s="163"/>
      <c r="M145" s="162"/>
      <c r="N145" s="163"/>
      <c r="O145" s="162"/>
      <c r="P145" s="163"/>
      <c r="Q145" s="24">
        <f t="shared" si="16"/>
        <v>0</v>
      </c>
    </row>
    <row r="146" spans="1:17" ht="14">
      <c r="A146" s="288"/>
      <c r="B146" s="1" t="s">
        <v>23</v>
      </c>
      <c r="C146" s="35"/>
      <c r="D146" s="36"/>
      <c r="E146" s="35"/>
      <c r="F146" s="36"/>
      <c r="G146" s="35"/>
      <c r="H146" s="36"/>
      <c r="I146" s="162"/>
      <c r="J146" s="163"/>
      <c r="K146" s="162"/>
      <c r="L146" s="163"/>
      <c r="M146" s="162"/>
      <c r="N146" s="163"/>
      <c r="O146" s="162"/>
      <c r="P146" s="163"/>
      <c r="Q146" s="24">
        <f t="shared" si="16"/>
        <v>0</v>
      </c>
    </row>
    <row r="147" spans="1:17" ht="14">
      <c r="A147" s="288"/>
      <c r="B147" s="1" t="s">
        <v>19</v>
      </c>
      <c r="C147" s="35"/>
      <c r="D147" s="36"/>
      <c r="E147" s="35"/>
      <c r="F147" s="36"/>
      <c r="G147" s="35"/>
      <c r="H147" s="36"/>
      <c r="I147" s="162"/>
      <c r="J147" s="163"/>
      <c r="K147" s="162"/>
      <c r="L147" s="163"/>
      <c r="M147" s="162"/>
      <c r="N147" s="163"/>
      <c r="O147" s="162"/>
      <c r="P147" s="163"/>
      <c r="Q147" s="24">
        <f t="shared" si="16"/>
        <v>0</v>
      </c>
    </row>
    <row r="148" spans="1:17" ht="14">
      <c r="A148" s="288"/>
      <c r="B148" s="1" t="s">
        <v>30</v>
      </c>
      <c r="C148" s="35"/>
      <c r="D148" s="36"/>
      <c r="E148" s="35"/>
      <c r="F148" s="36"/>
      <c r="G148" s="35"/>
      <c r="H148" s="36"/>
      <c r="I148" s="162"/>
      <c r="J148" s="163"/>
      <c r="K148" s="162"/>
      <c r="L148" s="163"/>
      <c r="M148" s="162"/>
      <c r="N148" s="163"/>
      <c r="O148" s="162"/>
      <c r="P148" s="163"/>
      <c r="Q148" s="24">
        <f t="shared" si="16"/>
        <v>0</v>
      </c>
    </row>
    <row r="149" spans="1:17" ht="14">
      <c r="A149" s="289"/>
      <c r="B149" s="55" t="s">
        <v>18</v>
      </c>
      <c r="C149" s="52"/>
      <c r="D149" s="52">
        <f>SUM(D141:D148)</f>
        <v>0</v>
      </c>
      <c r="E149" s="52"/>
      <c r="F149" s="52">
        <f>SUM(F141:F148)</f>
        <v>0</v>
      </c>
      <c r="G149" s="52"/>
      <c r="H149" s="52">
        <f>SUM(H141:H148)</f>
        <v>0</v>
      </c>
      <c r="I149" s="161"/>
      <c r="J149" s="161">
        <f>SUM(J141:J148)</f>
        <v>0</v>
      </c>
      <c r="K149" s="161"/>
      <c r="L149" s="161">
        <f>SUM(L141:L148)</f>
        <v>0</v>
      </c>
      <c r="M149" s="161"/>
      <c r="N149" s="161">
        <f>SUM(N141:N148)</f>
        <v>0</v>
      </c>
      <c r="O149" s="161"/>
      <c r="P149" s="161">
        <f>SUM(P141:P148)</f>
        <v>0</v>
      </c>
      <c r="Q149" s="52">
        <f>SUM(Q141:Q148)</f>
        <v>0</v>
      </c>
    </row>
    <row r="150" spans="1:17">
      <c r="A150" s="53" t="s">
        <v>24</v>
      </c>
      <c r="B150" s="54"/>
      <c r="C150" s="52"/>
      <c r="D150" s="52">
        <f>D140+D149</f>
        <v>0</v>
      </c>
      <c r="E150" s="52"/>
      <c r="F150" s="52">
        <f>F140+F149</f>
        <v>0</v>
      </c>
      <c r="G150" s="52"/>
      <c r="H150" s="52">
        <f>H140+H149</f>
        <v>0</v>
      </c>
      <c r="I150" s="161"/>
      <c r="J150" s="161">
        <f>J140+J149</f>
        <v>0</v>
      </c>
      <c r="K150" s="161"/>
      <c r="L150" s="161">
        <f>L140+L149</f>
        <v>0</v>
      </c>
      <c r="M150" s="161"/>
      <c r="N150" s="161">
        <f>N140+N149</f>
        <v>0</v>
      </c>
      <c r="O150" s="161"/>
      <c r="P150" s="161">
        <f>P140+P149</f>
        <v>0</v>
      </c>
      <c r="Q150" s="52">
        <f>Q140+Q149</f>
        <v>0</v>
      </c>
    </row>
    <row r="151" spans="1:17">
      <c r="A151" s="57" t="s">
        <v>25</v>
      </c>
      <c r="B151" s="56"/>
      <c r="C151" s="58"/>
      <c r="D151" s="58">
        <f>D132+D136-D150</f>
        <v>-22728</v>
      </c>
      <c r="E151" s="58"/>
      <c r="F151" s="58">
        <f>F132+F136-F150</f>
        <v>-22728</v>
      </c>
      <c r="G151" s="58"/>
      <c r="H151" s="58">
        <f>H132+H136-H150</f>
        <v>-22728</v>
      </c>
      <c r="I151" s="164"/>
      <c r="J151" s="164">
        <f>J132+J136-J150</f>
        <v>-22728</v>
      </c>
      <c r="K151" s="164"/>
      <c r="L151" s="164">
        <f>L132+L136-L150</f>
        <v>-22728</v>
      </c>
      <c r="M151" s="164"/>
      <c r="N151" s="164">
        <f>N132+N136-N150</f>
        <v>-22728</v>
      </c>
      <c r="O151" s="164"/>
      <c r="P151" s="164">
        <f>P132+P136-P150</f>
        <v>-22728</v>
      </c>
      <c r="Q151" s="58">
        <f>Q132+Q136-Q150</f>
        <v>-22728</v>
      </c>
    </row>
    <row r="152" spans="1:17">
      <c r="A152" s="13" t="s">
        <v>12</v>
      </c>
      <c r="B152" s="14"/>
      <c r="C152" s="26"/>
      <c r="D152" s="27"/>
      <c r="E152" s="26"/>
      <c r="F152" s="27"/>
      <c r="G152" s="26"/>
      <c r="H152" s="27"/>
      <c r="I152" s="165"/>
      <c r="J152" s="166"/>
      <c r="K152" s="165"/>
      <c r="L152" s="166"/>
      <c r="M152" s="165"/>
      <c r="N152" s="166"/>
      <c r="O152" s="165"/>
      <c r="P152" s="166"/>
      <c r="Q152" s="7"/>
    </row>
    <row r="153" spans="1:17">
      <c r="A153" s="17"/>
      <c r="B153" s="18"/>
      <c r="C153" s="28"/>
      <c r="D153" s="29"/>
      <c r="E153" s="28"/>
      <c r="F153" s="29"/>
      <c r="G153" s="28"/>
      <c r="H153" s="29"/>
      <c r="I153" s="167"/>
      <c r="J153" s="168"/>
      <c r="K153" s="167"/>
      <c r="L153" s="168"/>
      <c r="M153" s="167"/>
      <c r="N153" s="168"/>
      <c r="O153" s="167"/>
      <c r="P153" s="168"/>
      <c r="Q153" s="19"/>
    </row>
    <row r="154" spans="1:17">
      <c r="A154" s="17"/>
      <c r="B154" s="18"/>
      <c r="C154" s="28"/>
      <c r="D154" s="29"/>
      <c r="E154" s="28"/>
      <c r="F154" s="29"/>
      <c r="G154" s="28"/>
      <c r="H154" s="29"/>
      <c r="I154" s="167"/>
      <c r="J154" s="168"/>
      <c r="K154" s="167"/>
      <c r="L154" s="168"/>
      <c r="M154" s="167"/>
      <c r="N154" s="168"/>
      <c r="O154" s="167"/>
      <c r="P154" s="168"/>
      <c r="Q154" s="19"/>
    </row>
    <row r="155" spans="1:17">
      <c r="A155" s="17"/>
      <c r="B155" s="18"/>
      <c r="C155" s="28"/>
      <c r="D155" s="29"/>
      <c r="E155" s="28"/>
      <c r="F155" s="29"/>
      <c r="G155" s="28"/>
      <c r="H155" s="29"/>
      <c r="I155" s="167"/>
      <c r="J155" s="168"/>
      <c r="K155" s="167"/>
      <c r="L155" s="168"/>
      <c r="M155" s="167"/>
      <c r="N155" s="168"/>
      <c r="O155" s="167"/>
      <c r="P155" s="168"/>
      <c r="Q155" s="19"/>
    </row>
    <row r="156" spans="1:17">
      <c r="A156" s="17"/>
      <c r="B156" s="18"/>
      <c r="C156" s="28"/>
      <c r="D156" s="29"/>
      <c r="E156" s="28"/>
      <c r="F156" s="29"/>
      <c r="G156" s="28"/>
      <c r="H156" s="29"/>
      <c r="I156" s="167"/>
      <c r="J156" s="168"/>
      <c r="K156" s="167"/>
      <c r="L156" s="168"/>
      <c r="M156" s="167"/>
      <c r="N156" s="168"/>
      <c r="O156" s="167"/>
      <c r="P156" s="168"/>
      <c r="Q156" s="19"/>
    </row>
    <row r="157" spans="1:17">
      <c r="A157" s="17"/>
      <c r="B157" s="18"/>
      <c r="C157" s="28"/>
      <c r="D157" s="29"/>
      <c r="E157" s="28"/>
      <c r="F157" s="29"/>
      <c r="G157" s="28"/>
      <c r="H157" s="29"/>
      <c r="I157" s="167"/>
      <c r="J157" s="168"/>
      <c r="K157" s="167"/>
      <c r="L157" s="168"/>
      <c r="M157" s="167"/>
      <c r="N157" s="168"/>
      <c r="O157" s="167"/>
      <c r="P157" s="168"/>
      <c r="Q157" s="19"/>
    </row>
    <row r="158" spans="1:17">
      <c r="A158" s="17"/>
      <c r="B158" s="18"/>
      <c r="C158" s="28"/>
      <c r="D158" s="29"/>
      <c r="E158" s="28"/>
      <c r="F158" s="29"/>
      <c r="G158" s="28"/>
      <c r="H158" s="29"/>
      <c r="I158" s="167"/>
      <c r="J158" s="168"/>
      <c r="K158" s="167"/>
      <c r="L158" s="168"/>
      <c r="M158" s="167"/>
      <c r="N158" s="168"/>
      <c r="O158" s="167"/>
      <c r="P158" s="168"/>
      <c r="Q158" s="19"/>
    </row>
    <row r="159" spans="1:17">
      <c r="A159" s="15"/>
      <c r="B159" s="16"/>
      <c r="C159" s="30"/>
      <c r="D159" s="31"/>
      <c r="E159" s="30"/>
      <c r="F159" s="31"/>
      <c r="G159" s="30"/>
      <c r="H159" s="31"/>
      <c r="I159" s="169"/>
      <c r="J159" s="170"/>
      <c r="K159" s="169"/>
      <c r="L159" s="170"/>
      <c r="M159" s="169"/>
      <c r="N159" s="170"/>
      <c r="O159" s="169"/>
      <c r="P159" s="170"/>
      <c r="Q159" s="5"/>
    </row>
    <row r="161" spans="1:17">
      <c r="A161" s="21" t="str">
        <f>A1</f>
        <v>2021年</v>
      </c>
      <c r="B161" s="21"/>
      <c r="C161" s="21" t="str">
        <f>C1</f>
        <v>11月</v>
      </c>
      <c r="D161" s="4" t="s">
        <v>47</v>
      </c>
    </row>
    <row r="162" spans="1:17" ht="11.25" customHeight="1">
      <c r="A162" s="283"/>
      <c r="B162" s="284"/>
      <c r="C162" s="154"/>
      <c r="D162" s="155" t="s">
        <v>33</v>
      </c>
      <c r="E162" s="156"/>
      <c r="F162" s="157" t="s">
        <v>34</v>
      </c>
      <c r="G162" s="156"/>
      <c r="H162" s="157" t="s">
        <v>37</v>
      </c>
      <c r="I162" s="156"/>
      <c r="J162" s="157" t="s">
        <v>38</v>
      </c>
      <c r="K162" s="156"/>
      <c r="L162" s="157" t="s">
        <v>39</v>
      </c>
      <c r="M162" s="156"/>
      <c r="N162" s="157" t="s">
        <v>40</v>
      </c>
      <c r="O162" s="156"/>
      <c r="P162" s="157" t="s">
        <v>41</v>
      </c>
      <c r="Q162" s="290" t="s">
        <v>42</v>
      </c>
    </row>
    <row r="163" spans="1:17" ht="11.25" customHeight="1">
      <c r="A163" s="285"/>
      <c r="B163" s="286"/>
      <c r="C163" s="158" t="s">
        <v>31</v>
      </c>
      <c r="D163" s="158" t="s">
        <v>32</v>
      </c>
      <c r="E163" s="158" t="s">
        <v>31</v>
      </c>
      <c r="F163" s="158" t="s">
        <v>32</v>
      </c>
      <c r="G163" s="158" t="s">
        <v>31</v>
      </c>
      <c r="H163" s="158" t="s">
        <v>32</v>
      </c>
      <c r="I163" s="158" t="s">
        <v>31</v>
      </c>
      <c r="J163" s="158" t="s">
        <v>32</v>
      </c>
      <c r="K163" s="158" t="s">
        <v>31</v>
      </c>
      <c r="L163" s="158" t="s">
        <v>32</v>
      </c>
      <c r="M163" s="158" t="s">
        <v>31</v>
      </c>
      <c r="N163" s="158" t="s">
        <v>32</v>
      </c>
      <c r="O163" s="158" t="s">
        <v>31</v>
      </c>
      <c r="P163" s="158" t="s">
        <v>32</v>
      </c>
      <c r="Q163" s="291"/>
    </row>
    <row r="164" spans="1:17">
      <c r="A164" s="53" t="s">
        <v>13</v>
      </c>
      <c r="B164" s="54"/>
      <c r="C164" s="159"/>
      <c r="D164" s="160">
        <f>P151</f>
        <v>-22728</v>
      </c>
      <c r="E164" s="159"/>
      <c r="F164" s="161">
        <f>D183</f>
        <v>-22728</v>
      </c>
      <c r="G164" s="159"/>
      <c r="H164" s="161">
        <f>F183</f>
        <v>-22728</v>
      </c>
      <c r="I164" s="159"/>
      <c r="J164" s="161">
        <f>H183</f>
        <v>-22728</v>
      </c>
      <c r="K164" s="159"/>
      <c r="L164" s="161">
        <f>J183</f>
        <v>-22728</v>
      </c>
      <c r="M164" s="159"/>
      <c r="N164" s="161">
        <f>L183</f>
        <v>-22728</v>
      </c>
      <c r="O164" s="159"/>
      <c r="P164" s="161">
        <f>N183</f>
        <v>-22728</v>
      </c>
      <c r="Q164" s="51">
        <f>D164</f>
        <v>-22728</v>
      </c>
    </row>
    <row r="165" spans="1:17" ht="13" customHeight="1">
      <c r="A165" s="280" t="s">
        <v>36</v>
      </c>
      <c r="B165" s="5" t="s">
        <v>55</v>
      </c>
      <c r="C165" s="162"/>
      <c r="D165" s="163"/>
      <c r="E165" s="162"/>
      <c r="F165" s="163"/>
      <c r="G165" s="162"/>
      <c r="H165" s="163"/>
      <c r="I165" s="162"/>
      <c r="J165" s="163"/>
      <c r="K165" s="162"/>
      <c r="L165" s="163"/>
      <c r="M165" s="162"/>
      <c r="N165" s="163"/>
      <c r="O165" s="162"/>
      <c r="P165" s="163"/>
      <c r="Q165" s="24">
        <f>SUM(D165,F165,H165,J165,L165,N165,P165)</f>
        <v>0</v>
      </c>
    </row>
    <row r="166" spans="1:17">
      <c r="A166" s="281"/>
      <c r="B166" s="6" t="s">
        <v>11</v>
      </c>
      <c r="C166" s="162"/>
      <c r="D166" s="163"/>
      <c r="E166" s="162"/>
      <c r="F166" s="163"/>
      <c r="G166" s="162"/>
      <c r="H166" s="163"/>
      <c r="I166" s="162"/>
      <c r="J166" s="163"/>
      <c r="K166" s="162"/>
      <c r="L166" s="163"/>
      <c r="M166" s="162"/>
      <c r="N166" s="163"/>
      <c r="O166" s="162"/>
      <c r="P166" s="163"/>
      <c r="Q166" s="24">
        <f>SUM(D166,F166,H166,J166,L166,N166,P166)</f>
        <v>0</v>
      </c>
    </row>
    <row r="167" spans="1:17">
      <c r="A167" s="282"/>
      <c r="B167" s="7" t="s">
        <v>14</v>
      </c>
      <c r="C167" s="162"/>
      <c r="D167" s="163"/>
      <c r="E167" s="162"/>
      <c r="F167" s="163"/>
      <c r="G167" s="162"/>
      <c r="H167" s="163"/>
      <c r="I167" s="162"/>
      <c r="J167" s="163"/>
      <c r="K167" s="162"/>
      <c r="L167" s="163"/>
      <c r="M167" s="162"/>
      <c r="N167" s="163"/>
      <c r="O167" s="162"/>
      <c r="P167" s="163"/>
      <c r="Q167" s="24">
        <f>SUM(D167,F167,H167,J167,L167,N167,P167)</f>
        <v>0</v>
      </c>
    </row>
    <row r="168" spans="1:17">
      <c r="A168" s="53" t="s">
        <v>15</v>
      </c>
      <c r="B168" s="54"/>
      <c r="C168" s="159"/>
      <c r="D168" s="161">
        <f>SUM(D165:D167)</f>
        <v>0</v>
      </c>
      <c r="E168" s="159"/>
      <c r="F168" s="161">
        <f>SUM(F165:F167)</f>
        <v>0</v>
      </c>
      <c r="G168" s="159"/>
      <c r="H168" s="161">
        <f>SUM(H165:H167)</f>
        <v>0</v>
      </c>
      <c r="I168" s="159"/>
      <c r="J168" s="161">
        <f>SUM(J165:J167)</f>
        <v>0</v>
      </c>
      <c r="K168" s="159"/>
      <c r="L168" s="161">
        <f>SUM(L165:L167)</f>
        <v>0</v>
      </c>
      <c r="M168" s="159"/>
      <c r="N168" s="161">
        <f>SUM(N165:N167)</f>
        <v>0</v>
      </c>
      <c r="O168" s="159"/>
      <c r="P168" s="161">
        <f>SUM(P165:P167)</f>
        <v>0</v>
      </c>
      <c r="Q168" s="52">
        <f>SUM(Q165:Q167)</f>
        <v>0</v>
      </c>
    </row>
    <row r="169" spans="1:17" ht="11.25" customHeight="1">
      <c r="A169" s="287" t="s">
        <v>28</v>
      </c>
      <c r="B169" s="1" t="s">
        <v>16</v>
      </c>
      <c r="C169" s="162"/>
      <c r="D169" s="163"/>
      <c r="E169" s="162"/>
      <c r="F169" s="163"/>
      <c r="G169" s="162"/>
      <c r="H169" s="163"/>
      <c r="I169" s="162"/>
      <c r="J169" s="163"/>
      <c r="K169" s="162"/>
      <c r="L169" s="163"/>
      <c r="M169" s="162"/>
      <c r="N169" s="163"/>
      <c r="O169" s="162"/>
      <c r="P169" s="163"/>
      <c r="Q169" s="24">
        <f>SUM(D169,F169,H169,J169,L169,N169,P169)</f>
        <v>0</v>
      </c>
    </row>
    <row r="170" spans="1:17" ht="14">
      <c r="A170" s="288"/>
      <c r="B170" s="1" t="s">
        <v>17</v>
      </c>
      <c r="C170" s="162"/>
      <c r="D170" s="163"/>
      <c r="E170" s="162"/>
      <c r="F170" s="163"/>
      <c r="G170" s="162"/>
      <c r="H170" s="163"/>
      <c r="I170" s="162"/>
      <c r="J170" s="163"/>
      <c r="K170" s="162"/>
      <c r="L170" s="163"/>
      <c r="M170" s="162"/>
      <c r="N170" s="163"/>
      <c r="O170" s="162"/>
      <c r="P170" s="163"/>
      <c r="Q170" s="24">
        <f>SUM(D170,F170,H170,J170,L170,N170,P170)</f>
        <v>0</v>
      </c>
    </row>
    <row r="171" spans="1:17" ht="14">
      <c r="A171" s="288"/>
      <c r="B171" s="1" t="s">
        <v>26</v>
      </c>
      <c r="C171" s="162"/>
      <c r="D171" s="163"/>
      <c r="E171" s="162"/>
      <c r="F171" s="163"/>
      <c r="G171" s="162"/>
      <c r="H171" s="163"/>
      <c r="I171" s="162"/>
      <c r="J171" s="163"/>
      <c r="K171" s="162"/>
      <c r="L171" s="163"/>
      <c r="M171" s="162"/>
      <c r="N171" s="163"/>
      <c r="O171" s="162"/>
      <c r="P171" s="163"/>
      <c r="Q171" s="24">
        <f>SUM(D171,F171,H171,J171,L171,N171,P171)</f>
        <v>0</v>
      </c>
    </row>
    <row r="172" spans="1:17" ht="14">
      <c r="A172" s="288"/>
      <c r="B172" s="55" t="s">
        <v>18</v>
      </c>
      <c r="C172" s="159"/>
      <c r="D172" s="161">
        <f>SUM(D169:D171)</f>
        <v>0</v>
      </c>
      <c r="E172" s="159"/>
      <c r="F172" s="161">
        <f>SUM(F169:F171)</f>
        <v>0</v>
      </c>
      <c r="G172" s="159"/>
      <c r="H172" s="161">
        <f>SUM(H169:H171)</f>
        <v>0</v>
      </c>
      <c r="I172" s="159"/>
      <c r="J172" s="161">
        <f>SUM(J169:J171)</f>
        <v>0</v>
      </c>
      <c r="K172" s="159"/>
      <c r="L172" s="161">
        <f>SUM(L169:L171)</f>
        <v>0</v>
      </c>
      <c r="M172" s="159"/>
      <c r="N172" s="161">
        <f>SUM(N169:N171)</f>
        <v>0</v>
      </c>
      <c r="O172" s="159"/>
      <c r="P172" s="161">
        <f>SUM(P169:P171)</f>
        <v>0</v>
      </c>
      <c r="Q172" s="52">
        <f>SUM(Q169:Q171)</f>
        <v>0</v>
      </c>
    </row>
    <row r="173" spans="1:17" ht="14">
      <c r="A173" s="288"/>
      <c r="B173" s="1" t="s">
        <v>27</v>
      </c>
      <c r="C173" s="162"/>
      <c r="D173" s="163"/>
      <c r="E173" s="162"/>
      <c r="F173" s="163"/>
      <c r="G173" s="162"/>
      <c r="H173" s="163"/>
      <c r="I173" s="162"/>
      <c r="J173" s="163"/>
      <c r="K173" s="162"/>
      <c r="L173" s="163"/>
      <c r="M173" s="162"/>
      <c r="N173" s="163"/>
      <c r="O173" s="162"/>
      <c r="P173" s="163"/>
      <c r="Q173" s="24">
        <f t="shared" ref="Q173:Q180" si="17">SUM(D173,F173,H173,J173,L173,N173,P173)</f>
        <v>0</v>
      </c>
    </row>
    <row r="174" spans="1:17" ht="14">
      <c r="A174" s="288"/>
      <c r="B174" s="1" t="s">
        <v>29</v>
      </c>
      <c r="C174" s="162"/>
      <c r="D174" s="163"/>
      <c r="E174" s="162"/>
      <c r="F174" s="163"/>
      <c r="G174" s="162"/>
      <c r="H174" s="163"/>
      <c r="I174" s="162"/>
      <c r="J174" s="163"/>
      <c r="K174" s="162"/>
      <c r="L174" s="163"/>
      <c r="M174" s="162"/>
      <c r="N174" s="163"/>
      <c r="O174" s="162"/>
      <c r="P174" s="163"/>
      <c r="Q174" s="24">
        <f t="shared" si="17"/>
        <v>0</v>
      </c>
    </row>
    <row r="175" spans="1:17" ht="14">
      <c r="A175" s="288"/>
      <c r="B175" s="1" t="s">
        <v>20</v>
      </c>
      <c r="C175" s="162"/>
      <c r="D175" s="163"/>
      <c r="E175" s="162"/>
      <c r="F175" s="163"/>
      <c r="G175" s="162"/>
      <c r="H175" s="163"/>
      <c r="I175" s="162"/>
      <c r="J175" s="163"/>
      <c r="K175" s="162"/>
      <c r="L175" s="163"/>
      <c r="M175" s="162"/>
      <c r="N175" s="163"/>
      <c r="O175" s="162"/>
      <c r="P175" s="163"/>
      <c r="Q175" s="24">
        <f t="shared" si="17"/>
        <v>0</v>
      </c>
    </row>
    <row r="176" spans="1:17" ht="14">
      <c r="A176" s="288"/>
      <c r="B176" s="1" t="s">
        <v>21</v>
      </c>
      <c r="C176" s="162"/>
      <c r="D176" s="163"/>
      <c r="E176" s="162"/>
      <c r="F176" s="163"/>
      <c r="G176" s="162"/>
      <c r="H176" s="163"/>
      <c r="I176" s="162"/>
      <c r="J176" s="163"/>
      <c r="K176" s="162"/>
      <c r="L176" s="163"/>
      <c r="M176" s="162"/>
      <c r="N176" s="163"/>
      <c r="O176" s="162"/>
      <c r="P176" s="163"/>
      <c r="Q176" s="24">
        <f t="shared" si="17"/>
        <v>0</v>
      </c>
    </row>
    <row r="177" spans="1:17" ht="14">
      <c r="A177" s="288"/>
      <c r="B177" s="1" t="s">
        <v>22</v>
      </c>
      <c r="C177" s="162"/>
      <c r="D177" s="163"/>
      <c r="E177" s="162"/>
      <c r="F177" s="163"/>
      <c r="G177" s="162"/>
      <c r="H177" s="163"/>
      <c r="I177" s="162"/>
      <c r="J177" s="163"/>
      <c r="K177" s="162"/>
      <c r="L177" s="163"/>
      <c r="M177" s="162"/>
      <c r="N177" s="163"/>
      <c r="O177" s="162"/>
      <c r="P177" s="163"/>
      <c r="Q177" s="24">
        <f t="shared" si="17"/>
        <v>0</v>
      </c>
    </row>
    <row r="178" spans="1:17" ht="14">
      <c r="A178" s="288"/>
      <c r="B178" s="1" t="s">
        <v>23</v>
      </c>
      <c r="C178" s="162"/>
      <c r="D178" s="163"/>
      <c r="E178" s="162"/>
      <c r="F178" s="163"/>
      <c r="G178" s="162"/>
      <c r="H178" s="163"/>
      <c r="I178" s="162"/>
      <c r="J178" s="163"/>
      <c r="K178" s="162"/>
      <c r="L178" s="163"/>
      <c r="M178" s="162"/>
      <c r="N178" s="163"/>
      <c r="O178" s="162"/>
      <c r="P178" s="163"/>
      <c r="Q178" s="24">
        <f t="shared" si="17"/>
        <v>0</v>
      </c>
    </row>
    <row r="179" spans="1:17" ht="14">
      <c r="A179" s="288"/>
      <c r="B179" s="1" t="s">
        <v>19</v>
      </c>
      <c r="C179" s="162"/>
      <c r="D179" s="163"/>
      <c r="E179" s="162"/>
      <c r="F179" s="163"/>
      <c r="G179" s="162"/>
      <c r="H179" s="163"/>
      <c r="I179" s="162"/>
      <c r="J179" s="163"/>
      <c r="K179" s="162"/>
      <c r="L179" s="163"/>
      <c r="M179" s="162"/>
      <c r="N179" s="163"/>
      <c r="O179" s="162"/>
      <c r="P179" s="163"/>
      <c r="Q179" s="24">
        <f t="shared" si="17"/>
        <v>0</v>
      </c>
    </row>
    <row r="180" spans="1:17" ht="14">
      <c r="A180" s="288"/>
      <c r="B180" s="1" t="s">
        <v>30</v>
      </c>
      <c r="C180" s="162"/>
      <c r="D180" s="163"/>
      <c r="E180" s="162"/>
      <c r="F180" s="163"/>
      <c r="G180" s="162"/>
      <c r="H180" s="163"/>
      <c r="I180" s="162"/>
      <c r="J180" s="163"/>
      <c r="K180" s="162"/>
      <c r="L180" s="163"/>
      <c r="M180" s="162"/>
      <c r="N180" s="163"/>
      <c r="O180" s="162"/>
      <c r="P180" s="163"/>
      <c r="Q180" s="24">
        <f t="shared" si="17"/>
        <v>0</v>
      </c>
    </row>
    <row r="181" spans="1:17" ht="14">
      <c r="A181" s="289"/>
      <c r="B181" s="55" t="s">
        <v>18</v>
      </c>
      <c r="C181" s="161"/>
      <c r="D181" s="161">
        <f>SUM(D173:D180)</f>
        <v>0</v>
      </c>
      <c r="E181" s="161"/>
      <c r="F181" s="161">
        <f>SUM(F173:F180)</f>
        <v>0</v>
      </c>
      <c r="G181" s="161"/>
      <c r="H181" s="161">
        <f>SUM(H173:H180)</f>
        <v>0</v>
      </c>
      <c r="I181" s="161"/>
      <c r="J181" s="161">
        <f>SUM(J173:J180)</f>
        <v>0</v>
      </c>
      <c r="K181" s="161"/>
      <c r="L181" s="161">
        <f>SUM(L173:L180)</f>
        <v>0</v>
      </c>
      <c r="M181" s="161"/>
      <c r="N181" s="161">
        <f>SUM(N173:N180)</f>
        <v>0</v>
      </c>
      <c r="O181" s="161"/>
      <c r="P181" s="161">
        <f>SUM(P173:P180)</f>
        <v>0</v>
      </c>
      <c r="Q181" s="52">
        <f>SUM(Q173:Q180)</f>
        <v>0</v>
      </c>
    </row>
    <row r="182" spans="1:17">
      <c r="A182" s="53" t="s">
        <v>24</v>
      </c>
      <c r="B182" s="54"/>
      <c r="C182" s="161"/>
      <c r="D182" s="161">
        <f>D172+D181</f>
        <v>0</v>
      </c>
      <c r="E182" s="161"/>
      <c r="F182" s="161">
        <f>F172+F181</f>
        <v>0</v>
      </c>
      <c r="G182" s="161"/>
      <c r="H182" s="161">
        <f>H172+H181</f>
        <v>0</v>
      </c>
      <c r="I182" s="161"/>
      <c r="J182" s="161">
        <f>J172+J181</f>
        <v>0</v>
      </c>
      <c r="K182" s="161"/>
      <c r="L182" s="161">
        <f>L172+L181</f>
        <v>0</v>
      </c>
      <c r="M182" s="161"/>
      <c r="N182" s="161">
        <f>N172+N181</f>
        <v>0</v>
      </c>
      <c r="O182" s="161"/>
      <c r="P182" s="161">
        <f>P172+P181</f>
        <v>0</v>
      </c>
      <c r="Q182" s="52">
        <f>Q172+Q181</f>
        <v>0</v>
      </c>
    </row>
    <row r="183" spans="1:17">
      <c r="A183" s="57" t="s">
        <v>25</v>
      </c>
      <c r="B183" s="56"/>
      <c r="C183" s="164"/>
      <c r="D183" s="164">
        <f>D164+D168-D182</f>
        <v>-22728</v>
      </c>
      <c r="E183" s="164"/>
      <c r="F183" s="164">
        <f>F164+F168-F182</f>
        <v>-22728</v>
      </c>
      <c r="G183" s="164"/>
      <c r="H183" s="164">
        <f>H164+H168-H182</f>
        <v>-22728</v>
      </c>
      <c r="I183" s="164"/>
      <c r="J183" s="164">
        <f>J164+J168-J182</f>
        <v>-22728</v>
      </c>
      <c r="K183" s="164"/>
      <c r="L183" s="164">
        <f>L164+L168-L182</f>
        <v>-22728</v>
      </c>
      <c r="M183" s="164"/>
      <c r="N183" s="164">
        <f>N164+N168-N182</f>
        <v>-22728</v>
      </c>
      <c r="O183" s="164"/>
      <c r="P183" s="164">
        <f>P164+P168-P182</f>
        <v>-22728</v>
      </c>
      <c r="Q183" s="58">
        <f>Q164+Q168-Q182</f>
        <v>-22728</v>
      </c>
    </row>
    <row r="184" spans="1:17">
      <c r="A184" s="13" t="s">
        <v>12</v>
      </c>
      <c r="B184" s="14"/>
      <c r="C184" s="165"/>
      <c r="D184" s="166"/>
      <c r="E184" s="165"/>
      <c r="F184" s="166"/>
      <c r="G184" s="165"/>
      <c r="H184" s="166"/>
      <c r="I184" s="165"/>
      <c r="J184" s="166"/>
      <c r="K184" s="165"/>
      <c r="L184" s="166"/>
      <c r="M184" s="165"/>
      <c r="N184" s="166"/>
      <c r="O184" s="165"/>
      <c r="P184" s="166"/>
      <c r="Q184" s="7"/>
    </row>
    <row r="185" spans="1:17">
      <c r="A185" s="17"/>
      <c r="B185" s="18"/>
      <c r="C185" s="167"/>
      <c r="D185" s="168"/>
      <c r="E185" s="167"/>
      <c r="F185" s="168"/>
      <c r="G185" s="167"/>
      <c r="H185" s="168"/>
      <c r="I185" s="167"/>
      <c r="J185" s="168"/>
      <c r="K185" s="167"/>
      <c r="L185" s="168"/>
      <c r="M185" s="167"/>
      <c r="N185" s="168"/>
      <c r="O185" s="167"/>
      <c r="P185" s="168"/>
      <c r="Q185" s="19"/>
    </row>
    <row r="186" spans="1:17">
      <c r="A186" s="17"/>
      <c r="B186" s="18"/>
      <c r="C186" s="167"/>
      <c r="D186" s="168"/>
      <c r="E186" s="167"/>
      <c r="F186" s="168"/>
      <c r="G186" s="167"/>
      <c r="H186" s="168"/>
      <c r="I186" s="167"/>
      <c r="J186" s="168"/>
      <c r="K186" s="167"/>
      <c r="L186" s="168"/>
      <c r="M186" s="167"/>
      <c r="N186" s="168"/>
      <c r="O186" s="167"/>
      <c r="P186" s="168"/>
      <c r="Q186" s="19"/>
    </row>
    <row r="187" spans="1:17">
      <c r="A187" s="17"/>
      <c r="B187" s="18"/>
      <c r="C187" s="167"/>
      <c r="D187" s="168"/>
      <c r="E187" s="167"/>
      <c r="F187" s="168"/>
      <c r="G187" s="167"/>
      <c r="H187" s="168"/>
      <c r="I187" s="167"/>
      <c r="J187" s="168"/>
      <c r="K187" s="167"/>
      <c r="L187" s="168"/>
      <c r="M187" s="167"/>
      <c r="N187" s="168"/>
      <c r="O187" s="167"/>
      <c r="P187" s="168"/>
      <c r="Q187" s="19"/>
    </row>
    <row r="188" spans="1:17">
      <c r="A188" s="17"/>
      <c r="B188" s="18"/>
      <c r="C188" s="167"/>
      <c r="D188" s="168"/>
      <c r="E188" s="167"/>
      <c r="F188" s="168"/>
      <c r="G188" s="167"/>
      <c r="H188" s="168"/>
      <c r="I188" s="167"/>
      <c r="J188" s="168"/>
      <c r="K188" s="167"/>
      <c r="L188" s="168"/>
      <c r="M188" s="167"/>
      <c r="N188" s="168"/>
      <c r="O188" s="167"/>
      <c r="P188" s="168"/>
      <c r="Q188" s="19"/>
    </row>
    <row r="189" spans="1:17">
      <c r="A189" s="17"/>
      <c r="B189" s="18"/>
      <c r="C189" s="167"/>
      <c r="D189" s="168"/>
      <c r="E189" s="167"/>
      <c r="F189" s="168"/>
      <c r="G189" s="167"/>
      <c r="H189" s="168"/>
      <c r="I189" s="167"/>
      <c r="J189" s="168"/>
      <c r="K189" s="167"/>
      <c r="L189" s="168"/>
      <c r="M189" s="167"/>
      <c r="N189" s="168"/>
      <c r="O189" s="167"/>
      <c r="P189" s="168"/>
      <c r="Q189" s="19"/>
    </row>
    <row r="190" spans="1:17">
      <c r="A190" s="17"/>
      <c r="B190" s="18"/>
      <c r="C190" s="167"/>
      <c r="D190" s="168"/>
      <c r="E190" s="167"/>
      <c r="F190" s="168"/>
      <c r="G190" s="167"/>
      <c r="H190" s="168"/>
      <c r="I190" s="167"/>
      <c r="J190" s="168"/>
      <c r="K190" s="167"/>
      <c r="L190" s="168"/>
      <c r="M190" s="167"/>
      <c r="N190" s="168"/>
      <c r="O190" s="167"/>
      <c r="P190" s="168"/>
      <c r="Q190" s="19"/>
    </row>
    <row r="191" spans="1:17">
      <c r="A191" s="15"/>
      <c r="B191" s="16"/>
      <c r="C191" s="169"/>
      <c r="D191" s="170"/>
      <c r="E191" s="169"/>
      <c r="F191" s="170"/>
      <c r="G191" s="169"/>
      <c r="H191" s="170"/>
      <c r="I191" s="169"/>
      <c r="J191" s="170"/>
      <c r="K191" s="169"/>
      <c r="L191" s="170"/>
      <c r="M191" s="169"/>
      <c r="N191" s="170"/>
      <c r="O191" s="169"/>
      <c r="P191" s="170"/>
      <c r="Q191" s="5"/>
    </row>
  </sheetData>
  <mergeCells count="34">
    <mergeCell ref="A69:A71"/>
    <mergeCell ref="A98:B99"/>
    <mergeCell ref="A73:A85"/>
    <mergeCell ref="A169:A181"/>
    <mergeCell ref="A133:A135"/>
    <mergeCell ref="A162:B163"/>
    <mergeCell ref="Q162:Q163"/>
    <mergeCell ref="A165:A167"/>
    <mergeCell ref="A137:A149"/>
    <mergeCell ref="S9:S21"/>
    <mergeCell ref="A34:B35"/>
    <mergeCell ref="Q34:Q35"/>
    <mergeCell ref="A37:A39"/>
    <mergeCell ref="A66:B67"/>
    <mergeCell ref="Q66:Q67"/>
    <mergeCell ref="A9:A21"/>
    <mergeCell ref="A41:A53"/>
    <mergeCell ref="Q98:Q99"/>
    <mergeCell ref="A101:A103"/>
    <mergeCell ref="A130:B131"/>
    <mergeCell ref="Q130:Q131"/>
    <mergeCell ref="A105:A117"/>
    <mergeCell ref="X2:X3"/>
    <mergeCell ref="Y2:Y3"/>
    <mergeCell ref="Z2:Z3"/>
    <mergeCell ref="AA2:AA3"/>
    <mergeCell ref="A5:A7"/>
    <mergeCell ref="S5:S7"/>
    <mergeCell ref="A2:B3"/>
    <mergeCell ref="Q2:Q3"/>
    <mergeCell ref="S2:T3"/>
    <mergeCell ref="U2:U3"/>
    <mergeCell ref="V2:V3"/>
    <mergeCell ref="W2:W3"/>
  </mergeCells>
  <phoneticPr fontId="3"/>
  <pageMargins left="0.7" right="0.7" top="0.75" bottom="0.75" header="0.51200000000000001" footer="0.51200000000000001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1C8D0-14D9-B747-8718-0F72CB889F96}">
  <dimension ref="A1:AA191"/>
  <sheetViews>
    <sheetView zoomScale="110" zoomScaleNormal="110" workbookViewId="0">
      <selection activeCell="A169" sqref="A169:A181"/>
    </sheetView>
  </sheetViews>
  <sheetFormatPr baseColWidth="10" defaultColWidth="9" defaultRowHeight="13"/>
  <cols>
    <col min="1" max="1" width="2.6640625" style="4" customWidth="1"/>
    <col min="2" max="2" width="9" style="4"/>
    <col min="3" max="16" width="8" style="4" customWidth="1"/>
    <col min="17" max="17" width="9" style="4"/>
    <col min="18" max="18" width="3.1640625" style="4" customWidth="1"/>
    <col min="19" max="19" width="2.6640625" style="4" customWidth="1"/>
    <col min="20" max="20" width="9" style="4"/>
    <col min="21" max="27" width="10" style="4" customWidth="1"/>
    <col min="28" max="16384" width="9" style="4"/>
  </cols>
  <sheetData>
    <row r="1" spans="1:27">
      <c r="A1" s="4" t="s">
        <v>67</v>
      </c>
      <c r="C1" s="4" t="s">
        <v>66</v>
      </c>
      <c r="D1" s="4" t="s">
        <v>35</v>
      </c>
      <c r="S1" s="21" t="str">
        <f>A1</f>
        <v>2021年</v>
      </c>
      <c r="U1" s="4" t="str">
        <f>C1</f>
        <v>12月</v>
      </c>
    </row>
    <row r="2" spans="1:27">
      <c r="A2" s="283"/>
      <c r="B2" s="284"/>
      <c r="C2" s="32"/>
      <c r="D2" s="12" t="s">
        <v>33</v>
      </c>
      <c r="E2" s="33"/>
      <c r="F2" s="22" t="s">
        <v>34</v>
      </c>
      <c r="G2" s="33"/>
      <c r="H2" s="22" t="s">
        <v>37</v>
      </c>
      <c r="I2" s="33"/>
      <c r="J2" s="22" t="s">
        <v>38</v>
      </c>
      <c r="K2" s="33"/>
      <c r="L2" s="22" t="s">
        <v>39</v>
      </c>
      <c r="M2" s="2"/>
      <c r="N2" s="22" t="s">
        <v>40</v>
      </c>
      <c r="O2" s="2"/>
      <c r="P2" s="22" t="s">
        <v>41</v>
      </c>
      <c r="Q2" s="290" t="s">
        <v>42</v>
      </c>
      <c r="S2" s="283"/>
      <c r="T2" s="284"/>
      <c r="U2" s="290" t="s">
        <v>35</v>
      </c>
      <c r="V2" s="290" t="s">
        <v>43</v>
      </c>
      <c r="W2" s="290" t="s">
        <v>44</v>
      </c>
      <c r="X2" s="290" t="s">
        <v>45</v>
      </c>
      <c r="Y2" s="290" t="s">
        <v>46</v>
      </c>
      <c r="Z2" s="290" t="s">
        <v>47</v>
      </c>
      <c r="AA2" s="290" t="s">
        <v>48</v>
      </c>
    </row>
    <row r="3" spans="1:27">
      <c r="A3" s="285"/>
      <c r="B3" s="286"/>
      <c r="C3" s="34" t="s">
        <v>31</v>
      </c>
      <c r="D3" s="34" t="s">
        <v>32</v>
      </c>
      <c r="E3" s="34" t="s">
        <v>31</v>
      </c>
      <c r="F3" s="34" t="s">
        <v>32</v>
      </c>
      <c r="G3" s="34" t="s">
        <v>31</v>
      </c>
      <c r="H3" s="34" t="s">
        <v>32</v>
      </c>
      <c r="I3" s="34" t="s">
        <v>31</v>
      </c>
      <c r="J3" s="34" t="s">
        <v>32</v>
      </c>
      <c r="K3" s="34" t="s">
        <v>31</v>
      </c>
      <c r="L3" s="34" t="s">
        <v>32</v>
      </c>
      <c r="M3" s="11" t="s">
        <v>31</v>
      </c>
      <c r="N3" s="11" t="s">
        <v>32</v>
      </c>
      <c r="O3" s="11" t="s">
        <v>31</v>
      </c>
      <c r="P3" s="11" t="s">
        <v>32</v>
      </c>
      <c r="Q3" s="291"/>
      <c r="S3" s="285"/>
      <c r="T3" s="286"/>
      <c r="U3" s="291"/>
      <c r="V3" s="291"/>
      <c r="W3" s="291"/>
      <c r="X3" s="291"/>
      <c r="Y3" s="291"/>
      <c r="Z3" s="291"/>
      <c r="AA3" s="291"/>
    </row>
    <row r="4" spans="1:27">
      <c r="A4" s="53" t="s">
        <v>13</v>
      </c>
      <c r="B4" s="54"/>
      <c r="C4" s="50"/>
      <c r="D4" s="51">
        <v>86605</v>
      </c>
      <c r="E4" s="50"/>
      <c r="F4" s="52">
        <f>D23</f>
        <v>86605</v>
      </c>
      <c r="G4" s="50"/>
      <c r="H4" s="52">
        <f>F23</f>
        <v>86605</v>
      </c>
      <c r="I4" s="50"/>
      <c r="J4" s="52">
        <f>H23</f>
        <v>86605</v>
      </c>
      <c r="K4" s="50"/>
      <c r="L4" s="52">
        <f>J23</f>
        <v>86605</v>
      </c>
      <c r="M4" s="50"/>
      <c r="N4" s="52">
        <f>L23</f>
        <v>86605</v>
      </c>
      <c r="O4" s="50"/>
      <c r="P4" s="52">
        <f>N23</f>
        <v>86605</v>
      </c>
      <c r="Q4" s="51">
        <f>D4</f>
        <v>86605</v>
      </c>
      <c r="S4" s="9" t="s">
        <v>13</v>
      </c>
      <c r="T4" s="54"/>
      <c r="U4" s="51">
        <f>Q4</f>
        <v>86605</v>
      </c>
      <c r="V4" s="52">
        <f>U23</f>
        <v>86605</v>
      </c>
      <c r="W4" s="52">
        <f>V23</f>
        <v>86605</v>
      </c>
      <c r="X4" s="52">
        <f>W23</f>
        <v>86605</v>
      </c>
      <c r="Y4" s="52">
        <f>X23</f>
        <v>86605</v>
      </c>
      <c r="Z4" s="52">
        <f>Y23</f>
        <v>86605</v>
      </c>
      <c r="AA4" s="51">
        <f>Q4</f>
        <v>86605</v>
      </c>
    </row>
    <row r="5" spans="1:27">
      <c r="A5" s="280" t="s">
        <v>36</v>
      </c>
      <c r="B5" s="5" t="s">
        <v>55</v>
      </c>
      <c r="C5" s="35"/>
      <c r="D5" s="36"/>
      <c r="E5" s="35"/>
      <c r="F5" s="36"/>
      <c r="G5" s="35"/>
      <c r="H5" s="36"/>
      <c r="I5" s="35"/>
      <c r="J5" s="36"/>
      <c r="K5" s="35"/>
      <c r="L5" s="36"/>
      <c r="M5" s="6"/>
      <c r="N5" s="24"/>
      <c r="O5" s="6"/>
      <c r="P5" s="24"/>
      <c r="Q5" s="24">
        <f>SUM(D5,F5,H5,J5,L5,N5,P5)</f>
        <v>0</v>
      </c>
      <c r="S5" s="292" t="s">
        <v>36</v>
      </c>
      <c r="T5" s="5" t="s">
        <v>55</v>
      </c>
      <c r="U5" s="24">
        <f>Q5</f>
        <v>0</v>
      </c>
      <c r="V5" s="24">
        <f>Q37</f>
        <v>0</v>
      </c>
      <c r="W5" s="24">
        <f>Q69</f>
        <v>0</v>
      </c>
      <c r="X5" s="24">
        <f>Q101</f>
        <v>0</v>
      </c>
      <c r="Y5" s="24">
        <f>Q133</f>
        <v>0</v>
      </c>
      <c r="Z5" s="24">
        <f>Q165</f>
        <v>0</v>
      </c>
      <c r="AA5" s="24">
        <f>SUM(U5:Z5)</f>
        <v>0</v>
      </c>
    </row>
    <row r="6" spans="1:27">
      <c r="A6" s="281"/>
      <c r="B6" s="6" t="s">
        <v>11</v>
      </c>
      <c r="C6" s="35"/>
      <c r="D6" s="36"/>
      <c r="E6" s="35"/>
      <c r="F6" s="36"/>
      <c r="G6" s="35"/>
      <c r="H6" s="36"/>
      <c r="I6" s="35"/>
      <c r="J6" s="36"/>
      <c r="K6" s="35"/>
      <c r="L6" s="36"/>
      <c r="M6" s="6"/>
      <c r="N6" s="24"/>
      <c r="O6" s="6"/>
      <c r="P6" s="24"/>
      <c r="Q6" s="24">
        <f>SUM(D6,F6,H6,J6,L6,N6,P6)</f>
        <v>0</v>
      </c>
      <c r="S6" s="293"/>
      <c r="T6" s="3" t="s">
        <v>11</v>
      </c>
      <c r="U6" s="24">
        <f>Q6</f>
        <v>0</v>
      </c>
      <c r="V6" s="24">
        <f>Q38</f>
        <v>0</v>
      </c>
      <c r="W6" s="24">
        <f>Q70</f>
        <v>0</v>
      </c>
      <c r="X6" s="24">
        <f>Q102</f>
        <v>0</v>
      </c>
      <c r="Y6" s="24">
        <f>Q134</f>
        <v>0</v>
      </c>
      <c r="Z6" s="24">
        <f>Q166</f>
        <v>0</v>
      </c>
      <c r="AA6" s="24">
        <f>SUM(U6:Z6)</f>
        <v>0</v>
      </c>
    </row>
    <row r="7" spans="1:27">
      <c r="A7" s="282"/>
      <c r="B7" s="7" t="s">
        <v>14</v>
      </c>
      <c r="C7" s="35"/>
      <c r="D7" s="36"/>
      <c r="E7" s="35"/>
      <c r="F7" s="36"/>
      <c r="G7" s="35"/>
      <c r="H7" s="36"/>
      <c r="I7" s="35"/>
      <c r="J7" s="36"/>
      <c r="K7" s="35"/>
      <c r="L7" s="36"/>
      <c r="M7" s="6"/>
      <c r="N7" s="24"/>
      <c r="O7" s="6"/>
      <c r="P7" s="24"/>
      <c r="Q7" s="24">
        <f>SUM(D7,F7,H7,J7,L7,N7,P7)</f>
        <v>0</v>
      </c>
      <c r="S7" s="294"/>
      <c r="T7" s="14" t="s">
        <v>14</v>
      </c>
      <c r="U7" s="24">
        <f>Q7</f>
        <v>0</v>
      </c>
      <c r="V7" s="24">
        <f>Q39</f>
        <v>0</v>
      </c>
      <c r="W7" s="24">
        <f>Q71</f>
        <v>0</v>
      </c>
      <c r="X7" s="24">
        <f>Q103</f>
        <v>0</v>
      </c>
      <c r="Y7" s="24">
        <f>Q135</f>
        <v>0</v>
      </c>
      <c r="Z7" s="24">
        <f>Q167</f>
        <v>0</v>
      </c>
      <c r="AA7" s="24">
        <f>SUM(U7:Z7)</f>
        <v>0</v>
      </c>
    </row>
    <row r="8" spans="1:27">
      <c r="A8" s="53" t="s">
        <v>15</v>
      </c>
      <c r="B8" s="54"/>
      <c r="C8" s="50"/>
      <c r="D8" s="52">
        <f>SUM(D5:D7)</f>
        <v>0</v>
      </c>
      <c r="E8" s="50"/>
      <c r="F8" s="52">
        <f>SUM(F5:F7)</f>
        <v>0</v>
      </c>
      <c r="G8" s="50"/>
      <c r="H8" s="52">
        <f>SUM(H5:H7)</f>
        <v>0</v>
      </c>
      <c r="I8" s="50"/>
      <c r="J8" s="52">
        <f>SUM(J5:J7)</f>
        <v>0</v>
      </c>
      <c r="K8" s="50"/>
      <c r="L8" s="52">
        <f>SUM(L5:L7)</f>
        <v>0</v>
      </c>
      <c r="M8" s="50"/>
      <c r="N8" s="52">
        <f>SUM(N5:N7)</f>
        <v>0</v>
      </c>
      <c r="O8" s="50"/>
      <c r="P8" s="52">
        <f>SUM(P5:P7)</f>
        <v>0</v>
      </c>
      <c r="Q8" s="52">
        <f>SUM(Q5:Q7)</f>
        <v>0</v>
      </c>
      <c r="S8" s="50" t="s">
        <v>15</v>
      </c>
      <c r="T8" s="54"/>
      <c r="U8" s="52">
        <f>SUM(U5:U7)</f>
        <v>0</v>
      </c>
      <c r="V8" s="52">
        <f t="shared" ref="V8:AA8" si="0">SUM(V5:V7)</f>
        <v>0</v>
      </c>
      <c r="W8" s="52">
        <f t="shared" si="0"/>
        <v>0</v>
      </c>
      <c r="X8" s="52">
        <f t="shared" si="0"/>
        <v>0</v>
      </c>
      <c r="Y8" s="52">
        <f t="shared" si="0"/>
        <v>0</v>
      </c>
      <c r="Z8" s="52">
        <f t="shared" si="0"/>
        <v>0</v>
      </c>
      <c r="AA8" s="52">
        <f t="shared" si="0"/>
        <v>0</v>
      </c>
    </row>
    <row r="9" spans="1:27" ht="14" customHeight="1">
      <c r="A9" s="287" t="s">
        <v>28</v>
      </c>
      <c r="B9" s="1" t="s">
        <v>16</v>
      </c>
      <c r="C9" s="35"/>
      <c r="D9" s="36"/>
      <c r="E9" s="35"/>
      <c r="F9" s="36"/>
      <c r="G9" s="35"/>
      <c r="H9" s="36"/>
      <c r="I9" s="6"/>
      <c r="J9" s="24"/>
      <c r="K9" s="35"/>
      <c r="L9" s="36"/>
      <c r="M9" s="6"/>
      <c r="N9" s="24"/>
      <c r="O9" s="6"/>
      <c r="P9" s="24"/>
      <c r="Q9" s="24">
        <f>SUM(D9,F9,H9,J9,L9,N9,P9)</f>
        <v>0</v>
      </c>
      <c r="S9" s="292" t="s">
        <v>28</v>
      </c>
      <c r="T9" s="20" t="s">
        <v>16</v>
      </c>
      <c r="U9" s="24">
        <f>Q9</f>
        <v>0</v>
      </c>
      <c r="V9" s="24">
        <f>Q41</f>
        <v>0</v>
      </c>
      <c r="W9" s="24">
        <f>Q73</f>
        <v>0</v>
      </c>
      <c r="X9" s="24">
        <f>Q105</f>
        <v>0</v>
      </c>
      <c r="Y9" s="24">
        <f>Q137</f>
        <v>0</v>
      </c>
      <c r="Z9" s="24">
        <f>Q169</f>
        <v>0</v>
      </c>
      <c r="AA9" s="24">
        <f>SUM(U9:Z9)</f>
        <v>0</v>
      </c>
    </row>
    <row r="10" spans="1:27" ht="14">
      <c r="A10" s="288"/>
      <c r="B10" s="1" t="s">
        <v>17</v>
      </c>
      <c r="C10" s="35"/>
      <c r="D10" s="36"/>
      <c r="E10" s="35"/>
      <c r="F10" s="36"/>
      <c r="G10" s="35"/>
      <c r="H10" s="36"/>
      <c r="I10" s="35"/>
      <c r="J10" s="36"/>
      <c r="K10" s="35"/>
      <c r="L10" s="36"/>
      <c r="M10" s="6"/>
      <c r="N10" s="24"/>
      <c r="O10" s="6"/>
      <c r="P10" s="24"/>
      <c r="Q10" s="24">
        <f>SUM(D10,F10,H10,J10,L10,N10,P10)</f>
        <v>0</v>
      </c>
      <c r="S10" s="295"/>
      <c r="T10" s="20" t="s">
        <v>17</v>
      </c>
      <c r="U10" s="24">
        <f>Q10</f>
        <v>0</v>
      </c>
      <c r="V10" s="24">
        <f>Q42</f>
        <v>0</v>
      </c>
      <c r="W10" s="24">
        <f>Q74</f>
        <v>0</v>
      </c>
      <c r="X10" s="24">
        <f>Q106</f>
        <v>0</v>
      </c>
      <c r="Y10" s="24">
        <f>Q138</f>
        <v>0</v>
      </c>
      <c r="Z10" s="24">
        <f>Q170</f>
        <v>0</v>
      </c>
      <c r="AA10" s="24">
        <f>SUM(U10:Z10)</f>
        <v>0</v>
      </c>
    </row>
    <row r="11" spans="1:27" ht="14">
      <c r="A11" s="288"/>
      <c r="B11" s="1" t="s">
        <v>26</v>
      </c>
      <c r="C11" s="35"/>
      <c r="D11" s="36"/>
      <c r="E11" s="35"/>
      <c r="F11" s="36"/>
      <c r="G11" s="35"/>
      <c r="H11" s="36"/>
      <c r="I11" s="35"/>
      <c r="J11" s="36"/>
      <c r="K11" s="35"/>
      <c r="L11" s="36"/>
      <c r="M11" s="6"/>
      <c r="N11" s="24"/>
      <c r="O11" s="6"/>
      <c r="P11" s="24"/>
      <c r="Q11" s="24">
        <f>SUM(D11,F11,H11,J11,L11,N11,P11)</f>
        <v>0</v>
      </c>
      <c r="S11" s="295"/>
      <c r="T11" s="20" t="s">
        <v>26</v>
      </c>
      <c r="U11" s="24">
        <f>Q11</f>
        <v>0</v>
      </c>
      <c r="V11" s="24">
        <f>Q43</f>
        <v>0</v>
      </c>
      <c r="W11" s="24">
        <f>Q75</f>
        <v>0</v>
      </c>
      <c r="X11" s="24">
        <f>Q107</f>
        <v>0</v>
      </c>
      <c r="Y11" s="24">
        <f>Q139</f>
        <v>0</v>
      </c>
      <c r="Z11" s="24">
        <f>Q171</f>
        <v>0</v>
      </c>
      <c r="AA11" s="24">
        <f>SUM(U11:Z11)</f>
        <v>0</v>
      </c>
    </row>
    <row r="12" spans="1:27" ht="14">
      <c r="A12" s="288"/>
      <c r="B12" s="55" t="s">
        <v>18</v>
      </c>
      <c r="C12" s="52"/>
      <c r="D12" s="52">
        <f>SUM(D9:D11)</f>
        <v>0</v>
      </c>
      <c r="E12" s="52"/>
      <c r="F12" s="52">
        <f>SUM(F9:F11)</f>
        <v>0</v>
      </c>
      <c r="G12" s="50"/>
      <c r="H12" s="52">
        <f>SUM(H9:H11)</f>
        <v>0</v>
      </c>
      <c r="I12" s="50"/>
      <c r="J12" s="52">
        <f>SUM(J9:J11)</f>
        <v>0</v>
      </c>
      <c r="K12" s="50"/>
      <c r="L12" s="52">
        <f>SUM(L9:L11)</f>
        <v>0</v>
      </c>
      <c r="M12" s="50"/>
      <c r="N12" s="52">
        <f>SUM(N9:N11)</f>
        <v>0</v>
      </c>
      <c r="O12" s="50"/>
      <c r="P12" s="52">
        <f>SUM(P9:P11)</f>
        <v>0</v>
      </c>
      <c r="Q12" s="52">
        <f>SUM(Q9:Q11)</f>
        <v>0</v>
      </c>
      <c r="S12" s="295"/>
      <c r="T12" s="59" t="s">
        <v>18</v>
      </c>
      <c r="U12" s="52">
        <f>SUM(U9:U11)</f>
        <v>0</v>
      </c>
      <c r="V12" s="52">
        <f t="shared" ref="V12:AA12" si="1">SUM(V9:V11)</f>
        <v>0</v>
      </c>
      <c r="W12" s="52">
        <f t="shared" si="1"/>
        <v>0</v>
      </c>
      <c r="X12" s="52">
        <f t="shared" si="1"/>
        <v>0</v>
      </c>
      <c r="Y12" s="52">
        <f t="shared" si="1"/>
        <v>0</v>
      </c>
      <c r="Z12" s="52">
        <f t="shared" si="1"/>
        <v>0</v>
      </c>
      <c r="AA12" s="52">
        <f t="shared" si="1"/>
        <v>0</v>
      </c>
    </row>
    <row r="13" spans="1:27" ht="14">
      <c r="A13" s="288"/>
      <c r="B13" s="1" t="s">
        <v>27</v>
      </c>
      <c r="C13" s="35"/>
      <c r="D13" s="36"/>
      <c r="E13" s="35"/>
      <c r="F13" s="36"/>
      <c r="G13" s="35"/>
      <c r="H13" s="36"/>
      <c r="I13" s="35"/>
      <c r="J13" s="36"/>
      <c r="K13" s="35"/>
      <c r="L13" s="36"/>
      <c r="M13" s="6"/>
      <c r="N13" s="24"/>
      <c r="O13" s="6"/>
      <c r="P13" s="24"/>
      <c r="Q13" s="24">
        <f t="shared" ref="Q13:Q20" si="2">SUM(D13,F13,H13,J13,L13,N13,P13)</f>
        <v>0</v>
      </c>
      <c r="S13" s="295"/>
      <c r="T13" s="20" t="s">
        <v>27</v>
      </c>
      <c r="U13" s="24">
        <f t="shared" ref="U13:U20" si="3">Q13</f>
        <v>0</v>
      </c>
      <c r="V13" s="24">
        <f t="shared" ref="V13:V20" si="4">Q45</f>
        <v>0</v>
      </c>
      <c r="W13" s="24">
        <f t="shared" ref="W13:W20" si="5">Q77</f>
        <v>0</v>
      </c>
      <c r="X13" s="24">
        <f t="shared" ref="X13:X20" si="6">Q109</f>
        <v>0</v>
      </c>
      <c r="Y13" s="24">
        <f t="shared" ref="Y13:Y20" si="7">Q141</f>
        <v>0</v>
      </c>
      <c r="Z13" s="24">
        <f t="shared" ref="Z13:Z20" si="8">Q173</f>
        <v>0</v>
      </c>
      <c r="AA13" s="24">
        <f t="shared" ref="AA13:AA20" si="9">SUM(U13:Z13)</f>
        <v>0</v>
      </c>
    </row>
    <row r="14" spans="1:27" ht="14">
      <c r="A14" s="288"/>
      <c r="B14" s="1" t="s">
        <v>29</v>
      </c>
      <c r="C14" s="35"/>
      <c r="D14" s="36"/>
      <c r="E14" s="35"/>
      <c r="F14" s="36"/>
      <c r="G14" s="35"/>
      <c r="H14" s="36"/>
      <c r="I14" s="35"/>
      <c r="J14" s="36"/>
      <c r="K14" s="35"/>
      <c r="L14" s="36"/>
      <c r="M14" s="6"/>
      <c r="N14" s="24"/>
      <c r="O14" s="6"/>
      <c r="P14" s="24"/>
      <c r="Q14" s="24">
        <f t="shared" si="2"/>
        <v>0</v>
      </c>
      <c r="S14" s="295"/>
      <c r="T14" s="20" t="s">
        <v>29</v>
      </c>
      <c r="U14" s="24">
        <f t="shared" si="3"/>
        <v>0</v>
      </c>
      <c r="V14" s="24">
        <f t="shared" si="4"/>
        <v>0</v>
      </c>
      <c r="W14" s="24">
        <f t="shared" si="5"/>
        <v>0</v>
      </c>
      <c r="X14" s="24">
        <f t="shared" si="6"/>
        <v>0</v>
      </c>
      <c r="Y14" s="24">
        <f t="shared" si="7"/>
        <v>0</v>
      </c>
      <c r="Z14" s="24">
        <f t="shared" si="8"/>
        <v>0</v>
      </c>
      <c r="AA14" s="24">
        <f t="shared" si="9"/>
        <v>0</v>
      </c>
    </row>
    <row r="15" spans="1:27" ht="14">
      <c r="A15" s="288"/>
      <c r="B15" s="1" t="s">
        <v>20</v>
      </c>
      <c r="C15" s="35"/>
      <c r="D15" s="36"/>
      <c r="E15" s="35"/>
      <c r="F15" s="36"/>
      <c r="G15" s="35"/>
      <c r="H15" s="36"/>
      <c r="I15" s="35"/>
      <c r="J15" s="36"/>
      <c r="K15" s="35"/>
      <c r="L15" s="36"/>
      <c r="M15" s="6"/>
      <c r="N15" s="24"/>
      <c r="O15" s="6"/>
      <c r="P15" s="24"/>
      <c r="Q15" s="24">
        <f t="shared" si="2"/>
        <v>0</v>
      </c>
      <c r="S15" s="295"/>
      <c r="T15" s="20" t="s">
        <v>20</v>
      </c>
      <c r="U15" s="24">
        <f t="shared" si="3"/>
        <v>0</v>
      </c>
      <c r="V15" s="24">
        <f t="shared" si="4"/>
        <v>0</v>
      </c>
      <c r="W15" s="24">
        <f t="shared" si="5"/>
        <v>0</v>
      </c>
      <c r="X15" s="24">
        <f t="shared" si="6"/>
        <v>0</v>
      </c>
      <c r="Y15" s="24">
        <f t="shared" si="7"/>
        <v>0</v>
      </c>
      <c r="Z15" s="24">
        <f t="shared" si="8"/>
        <v>0</v>
      </c>
      <c r="AA15" s="24">
        <f t="shared" si="9"/>
        <v>0</v>
      </c>
    </row>
    <row r="16" spans="1:27" ht="14">
      <c r="A16" s="288"/>
      <c r="B16" s="1" t="s">
        <v>21</v>
      </c>
      <c r="C16" s="35"/>
      <c r="D16" s="36"/>
      <c r="E16" s="35"/>
      <c r="F16" s="36"/>
      <c r="G16" s="35"/>
      <c r="H16" s="36"/>
      <c r="I16" s="35"/>
      <c r="J16" s="36"/>
      <c r="K16" s="35"/>
      <c r="L16" s="36"/>
      <c r="M16" s="6"/>
      <c r="N16" s="24"/>
      <c r="O16" s="6"/>
      <c r="P16" s="24"/>
      <c r="Q16" s="24">
        <f t="shared" si="2"/>
        <v>0</v>
      </c>
      <c r="S16" s="295"/>
      <c r="T16" s="20" t="s">
        <v>21</v>
      </c>
      <c r="U16" s="24">
        <f t="shared" si="3"/>
        <v>0</v>
      </c>
      <c r="V16" s="24">
        <f t="shared" si="4"/>
        <v>0</v>
      </c>
      <c r="W16" s="24">
        <f t="shared" si="5"/>
        <v>0</v>
      </c>
      <c r="X16" s="24">
        <f t="shared" si="6"/>
        <v>0</v>
      </c>
      <c r="Y16" s="24">
        <f t="shared" si="7"/>
        <v>0</v>
      </c>
      <c r="Z16" s="24">
        <f t="shared" si="8"/>
        <v>0</v>
      </c>
      <c r="AA16" s="24">
        <f t="shared" si="9"/>
        <v>0</v>
      </c>
    </row>
    <row r="17" spans="1:27" ht="14">
      <c r="A17" s="288"/>
      <c r="B17" s="1" t="s">
        <v>22</v>
      </c>
      <c r="C17" s="35"/>
      <c r="D17" s="36"/>
      <c r="E17" s="35"/>
      <c r="F17" s="36"/>
      <c r="G17" s="35"/>
      <c r="H17" s="36"/>
      <c r="I17" s="35"/>
      <c r="J17" s="36"/>
      <c r="K17" s="35"/>
      <c r="L17" s="36"/>
      <c r="M17" s="6"/>
      <c r="N17" s="24"/>
      <c r="O17" s="6"/>
      <c r="P17" s="24"/>
      <c r="Q17" s="24">
        <f t="shared" si="2"/>
        <v>0</v>
      </c>
      <c r="S17" s="295"/>
      <c r="T17" s="20" t="s">
        <v>22</v>
      </c>
      <c r="U17" s="24">
        <f t="shared" si="3"/>
        <v>0</v>
      </c>
      <c r="V17" s="24">
        <f t="shared" si="4"/>
        <v>0</v>
      </c>
      <c r="W17" s="24">
        <f t="shared" si="5"/>
        <v>0</v>
      </c>
      <c r="X17" s="24">
        <f t="shared" si="6"/>
        <v>0</v>
      </c>
      <c r="Y17" s="24">
        <f t="shared" si="7"/>
        <v>0</v>
      </c>
      <c r="Z17" s="24">
        <f t="shared" si="8"/>
        <v>0</v>
      </c>
      <c r="AA17" s="24">
        <f t="shared" si="9"/>
        <v>0</v>
      </c>
    </row>
    <row r="18" spans="1:27" ht="14">
      <c r="A18" s="288"/>
      <c r="B18" s="1" t="s">
        <v>23</v>
      </c>
      <c r="C18" s="35"/>
      <c r="D18" s="36"/>
      <c r="E18" s="35"/>
      <c r="F18" s="36"/>
      <c r="G18" s="35"/>
      <c r="H18" s="36"/>
      <c r="I18" s="35"/>
      <c r="J18" s="36"/>
      <c r="K18" s="35"/>
      <c r="L18" s="36"/>
      <c r="M18" s="6"/>
      <c r="N18" s="24"/>
      <c r="O18" s="6"/>
      <c r="P18" s="24"/>
      <c r="Q18" s="24">
        <f t="shared" si="2"/>
        <v>0</v>
      </c>
      <c r="S18" s="295"/>
      <c r="T18" s="20" t="s">
        <v>23</v>
      </c>
      <c r="U18" s="24">
        <f t="shared" si="3"/>
        <v>0</v>
      </c>
      <c r="V18" s="24">
        <f t="shared" si="4"/>
        <v>0</v>
      </c>
      <c r="W18" s="24">
        <f t="shared" si="5"/>
        <v>0</v>
      </c>
      <c r="X18" s="24">
        <f t="shared" si="6"/>
        <v>0</v>
      </c>
      <c r="Y18" s="24">
        <f t="shared" si="7"/>
        <v>0</v>
      </c>
      <c r="Z18" s="24">
        <f t="shared" si="8"/>
        <v>0</v>
      </c>
      <c r="AA18" s="24">
        <f t="shared" si="9"/>
        <v>0</v>
      </c>
    </row>
    <row r="19" spans="1:27" ht="14">
      <c r="A19" s="288"/>
      <c r="B19" s="1" t="s">
        <v>19</v>
      </c>
      <c r="C19" s="35"/>
      <c r="D19" s="36"/>
      <c r="E19" s="35"/>
      <c r="F19" s="36"/>
      <c r="G19" s="35"/>
      <c r="H19" s="36"/>
      <c r="I19" s="35"/>
      <c r="J19" s="36"/>
      <c r="K19" s="35"/>
      <c r="L19" s="36"/>
      <c r="M19" s="6"/>
      <c r="N19" s="24"/>
      <c r="O19" s="6"/>
      <c r="P19" s="24"/>
      <c r="Q19" s="24">
        <f t="shared" si="2"/>
        <v>0</v>
      </c>
      <c r="S19" s="295"/>
      <c r="T19" s="20" t="s">
        <v>19</v>
      </c>
      <c r="U19" s="24">
        <f t="shared" si="3"/>
        <v>0</v>
      </c>
      <c r="V19" s="24">
        <f t="shared" si="4"/>
        <v>0</v>
      </c>
      <c r="W19" s="24">
        <f t="shared" si="5"/>
        <v>0</v>
      </c>
      <c r="X19" s="24">
        <f t="shared" si="6"/>
        <v>0</v>
      </c>
      <c r="Y19" s="24">
        <f t="shared" si="7"/>
        <v>0</v>
      </c>
      <c r="Z19" s="24">
        <f t="shared" si="8"/>
        <v>0</v>
      </c>
      <c r="AA19" s="24">
        <f t="shared" si="9"/>
        <v>0</v>
      </c>
    </row>
    <row r="20" spans="1:27" ht="14">
      <c r="A20" s="288"/>
      <c r="B20" s="1" t="s">
        <v>30</v>
      </c>
      <c r="C20" s="35"/>
      <c r="D20" s="36"/>
      <c r="E20" s="35"/>
      <c r="F20" s="36"/>
      <c r="G20" s="35"/>
      <c r="H20" s="36"/>
      <c r="I20" s="35"/>
      <c r="J20" s="36"/>
      <c r="K20" s="35"/>
      <c r="L20" s="36"/>
      <c r="M20" s="6"/>
      <c r="N20" s="24"/>
      <c r="O20" s="6"/>
      <c r="P20" s="24"/>
      <c r="Q20" s="24">
        <f t="shared" si="2"/>
        <v>0</v>
      </c>
      <c r="S20" s="295"/>
      <c r="T20" s="20" t="s">
        <v>30</v>
      </c>
      <c r="U20" s="24">
        <f t="shared" si="3"/>
        <v>0</v>
      </c>
      <c r="V20" s="24">
        <f t="shared" si="4"/>
        <v>0</v>
      </c>
      <c r="W20" s="24">
        <f t="shared" si="5"/>
        <v>0</v>
      </c>
      <c r="X20" s="24">
        <f t="shared" si="6"/>
        <v>0</v>
      </c>
      <c r="Y20" s="24">
        <f t="shared" si="7"/>
        <v>0</v>
      </c>
      <c r="Z20" s="24">
        <f t="shared" si="8"/>
        <v>0</v>
      </c>
      <c r="AA20" s="24">
        <f t="shared" si="9"/>
        <v>0</v>
      </c>
    </row>
    <row r="21" spans="1:27" ht="14">
      <c r="A21" s="289"/>
      <c r="B21" s="55" t="s">
        <v>18</v>
      </c>
      <c r="C21" s="52"/>
      <c r="D21" s="52">
        <f>SUM(D13:D20)</f>
        <v>0</v>
      </c>
      <c r="E21" s="52"/>
      <c r="F21" s="52">
        <f>SUM(F13:F20)</f>
        <v>0</v>
      </c>
      <c r="G21" s="52"/>
      <c r="H21" s="52">
        <f>SUM(H13:H20)</f>
        <v>0</v>
      </c>
      <c r="I21" s="52"/>
      <c r="J21" s="52">
        <f>SUM(J13:J20)</f>
        <v>0</v>
      </c>
      <c r="K21" s="52"/>
      <c r="L21" s="52">
        <f>SUM(L13:L20)</f>
        <v>0</v>
      </c>
      <c r="M21" s="52"/>
      <c r="N21" s="52">
        <f>SUM(N13:N20)</f>
        <v>0</v>
      </c>
      <c r="O21" s="52"/>
      <c r="P21" s="52">
        <f>SUM(P13:P20)</f>
        <v>0</v>
      </c>
      <c r="Q21" s="52">
        <f>SUM(Q13:Q20)</f>
        <v>0</v>
      </c>
      <c r="S21" s="296"/>
      <c r="T21" s="59" t="s">
        <v>18</v>
      </c>
      <c r="U21" s="52">
        <f t="shared" ref="U21:AA21" si="10">SUM(U13:U20)</f>
        <v>0</v>
      </c>
      <c r="V21" s="52">
        <f t="shared" si="10"/>
        <v>0</v>
      </c>
      <c r="W21" s="52">
        <f t="shared" si="10"/>
        <v>0</v>
      </c>
      <c r="X21" s="52">
        <f t="shared" si="10"/>
        <v>0</v>
      </c>
      <c r="Y21" s="52">
        <f t="shared" si="10"/>
        <v>0</v>
      </c>
      <c r="Z21" s="52">
        <f t="shared" si="10"/>
        <v>0</v>
      </c>
      <c r="AA21" s="52">
        <f t="shared" si="10"/>
        <v>0</v>
      </c>
    </row>
    <row r="22" spans="1:27">
      <c r="A22" s="53" t="s">
        <v>24</v>
      </c>
      <c r="B22" s="54"/>
      <c r="C22" s="52"/>
      <c r="D22" s="52">
        <f>D12+D21</f>
        <v>0</v>
      </c>
      <c r="E22" s="52"/>
      <c r="F22" s="52">
        <f>F12+F21</f>
        <v>0</v>
      </c>
      <c r="G22" s="52"/>
      <c r="H22" s="52">
        <f>H12+H21</f>
        <v>0</v>
      </c>
      <c r="I22" s="52"/>
      <c r="J22" s="52">
        <f>J12+J21</f>
        <v>0</v>
      </c>
      <c r="K22" s="52"/>
      <c r="L22" s="52">
        <f>L12+L21</f>
        <v>0</v>
      </c>
      <c r="M22" s="52"/>
      <c r="N22" s="52">
        <f>N12+N21</f>
        <v>0</v>
      </c>
      <c r="O22" s="52"/>
      <c r="P22" s="52">
        <f>P12+P21</f>
        <v>0</v>
      </c>
      <c r="Q22" s="52">
        <f>Q12+Q21</f>
        <v>0</v>
      </c>
      <c r="S22" s="60" t="s">
        <v>24</v>
      </c>
      <c r="T22" s="54"/>
      <c r="U22" s="52">
        <f t="shared" ref="U22:AA22" si="11">U12+U21</f>
        <v>0</v>
      </c>
      <c r="V22" s="52">
        <f t="shared" si="11"/>
        <v>0</v>
      </c>
      <c r="W22" s="52">
        <f t="shared" si="11"/>
        <v>0</v>
      </c>
      <c r="X22" s="52">
        <f t="shared" si="11"/>
        <v>0</v>
      </c>
      <c r="Y22" s="52">
        <f t="shared" si="11"/>
        <v>0</v>
      </c>
      <c r="Z22" s="52">
        <f t="shared" si="11"/>
        <v>0</v>
      </c>
      <c r="AA22" s="52">
        <f t="shared" si="11"/>
        <v>0</v>
      </c>
    </row>
    <row r="23" spans="1:27">
      <c r="A23" s="57" t="s">
        <v>25</v>
      </c>
      <c r="B23" s="56"/>
      <c r="C23" s="58"/>
      <c r="D23" s="58">
        <f>D4+D8-D22</f>
        <v>86605</v>
      </c>
      <c r="E23" s="58"/>
      <c r="F23" s="58">
        <f>F4+F8-F22</f>
        <v>86605</v>
      </c>
      <c r="G23" s="58"/>
      <c r="H23" s="58">
        <f>H4+H8-H22</f>
        <v>86605</v>
      </c>
      <c r="I23" s="58"/>
      <c r="J23" s="58">
        <f>J4+J8-J22</f>
        <v>86605</v>
      </c>
      <c r="K23" s="58"/>
      <c r="L23" s="58">
        <f>L4+L8-L22</f>
        <v>86605</v>
      </c>
      <c r="M23" s="58"/>
      <c r="N23" s="58">
        <f>N4+N8-N22</f>
        <v>86605</v>
      </c>
      <c r="O23" s="58"/>
      <c r="P23" s="58">
        <f>P4+P8-P22</f>
        <v>86605</v>
      </c>
      <c r="Q23" s="58">
        <f>Q4+Q8-Q22</f>
        <v>86605</v>
      </c>
      <c r="S23" s="48" t="s">
        <v>25</v>
      </c>
      <c r="T23" s="8"/>
      <c r="U23" s="23">
        <f t="shared" ref="U23:AA23" si="12">U4+U8-U22</f>
        <v>86605</v>
      </c>
      <c r="V23" s="23">
        <f t="shared" si="12"/>
        <v>86605</v>
      </c>
      <c r="W23" s="23">
        <f t="shared" si="12"/>
        <v>86605</v>
      </c>
      <c r="X23" s="23">
        <f t="shared" si="12"/>
        <v>86605</v>
      </c>
      <c r="Y23" s="23">
        <f t="shared" si="12"/>
        <v>86605</v>
      </c>
      <c r="Z23" s="23">
        <f t="shared" si="12"/>
        <v>86605</v>
      </c>
      <c r="AA23" s="23">
        <f t="shared" si="12"/>
        <v>86605</v>
      </c>
    </row>
    <row r="24" spans="1:27">
      <c r="A24" s="13" t="s">
        <v>12</v>
      </c>
      <c r="B24" s="14"/>
      <c r="C24" s="26"/>
      <c r="D24" s="27"/>
      <c r="E24" s="26"/>
      <c r="F24" s="27"/>
      <c r="G24" s="26"/>
      <c r="H24" s="27"/>
      <c r="I24" s="26"/>
      <c r="J24" s="27"/>
      <c r="K24" s="26"/>
      <c r="L24" s="27"/>
      <c r="M24" s="13"/>
      <c r="N24" s="14"/>
      <c r="O24" s="13"/>
      <c r="P24" s="14"/>
      <c r="Q24" s="7"/>
      <c r="S24" s="49" t="s">
        <v>12</v>
      </c>
      <c r="T24" s="14"/>
      <c r="U24" s="7"/>
      <c r="V24" s="7"/>
      <c r="W24" s="7"/>
      <c r="X24" s="7"/>
      <c r="Y24" s="7"/>
      <c r="Z24" s="7"/>
      <c r="AA24" s="7"/>
    </row>
    <row r="25" spans="1:27">
      <c r="A25" s="17"/>
      <c r="B25" s="18"/>
      <c r="C25" s="28"/>
      <c r="D25" s="29"/>
      <c r="E25" s="28"/>
      <c r="F25" s="29"/>
      <c r="G25" s="28"/>
      <c r="H25" s="29"/>
      <c r="I25" s="28"/>
      <c r="J25" s="29"/>
      <c r="K25" s="28"/>
      <c r="L25" s="29"/>
      <c r="M25" s="17"/>
      <c r="N25" s="18"/>
      <c r="O25" s="17"/>
      <c r="P25" s="18"/>
      <c r="Q25" s="19"/>
      <c r="S25" s="17"/>
      <c r="T25" s="18"/>
      <c r="U25" s="19"/>
      <c r="V25" s="19"/>
      <c r="W25" s="19"/>
      <c r="X25" s="19"/>
      <c r="Y25" s="19"/>
      <c r="Z25" s="19"/>
      <c r="AA25" s="19"/>
    </row>
    <row r="26" spans="1:27">
      <c r="A26" s="17"/>
      <c r="B26" s="18"/>
      <c r="C26" s="28"/>
      <c r="D26" s="29"/>
      <c r="E26" s="28"/>
      <c r="F26" s="29"/>
      <c r="G26" s="28"/>
      <c r="H26" s="29"/>
      <c r="I26" s="28"/>
      <c r="J26" s="29"/>
      <c r="K26" s="28"/>
      <c r="L26" s="29"/>
      <c r="M26" s="17"/>
      <c r="N26" s="18"/>
      <c r="O26" s="17"/>
      <c r="P26" s="18"/>
      <c r="Q26" s="19"/>
      <c r="S26" s="17"/>
      <c r="T26" s="18"/>
      <c r="U26" s="19"/>
      <c r="V26" s="19"/>
      <c r="W26" s="19"/>
      <c r="X26" s="19"/>
      <c r="Y26" s="19"/>
      <c r="Z26" s="19"/>
      <c r="AA26" s="19"/>
    </row>
    <row r="27" spans="1:27">
      <c r="A27" s="17"/>
      <c r="B27" s="18"/>
      <c r="C27" s="28"/>
      <c r="D27" s="29"/>
      <c r="E27" s="28"/>
      <c r="F27" s="29"/>
      <c r="G27" s="28"/>
      <c r="H27" s="29"/>
      <c r="I27" s="28"/>
      <c r="J27" s="29"/>
      <c r="K27" s="28"/>
      <c r="L27" s="29"/>
      <c r="M27" s="17"/>
      <c r="N27" s="18"/>
      <c r="O27" s="17"/>
      <c r="P27" s="18"/>
      <c r="Q27" s="19"/>
      <c r="S27" s="17"/>
      <c r="T27" s="18"/>
      <c r="U27" s="19"/>
      <c r="V27" s="19"/>
      <c r="W27" s="19"/>
      <c r="X27" s="19"/>
      <c r="Y27" s="19"/>
      <c r="Z27" s="19"/>
      <c r="AA27" s="19"/>
    </row>
    <row r="28" spans="1:27">
      <c r="A28" s="17"/>
      <c r="B28" s="18"/>
      <c r="C28" s="28"/>
      <c r="D28" s="29"/>
      <c r="E28" s="28"/>
      <c r="F28" s="29"/>
      <c r="G28" s="28"/>
      <c r="H28" s="29"/>
      <c r="I28" s="28"/>
      <c r="J28" s="29"/>
      <c r="K28" s="28"/>
      <c r="L28" s="29"/>
      <c r="M28" s="17"/>
      <c r="N28" s="18"/>
      <c r="O28" s="17"/>
      <c r="P28" s="18"/>
      <c r="Q28" s="19"/>
      <c r="S28" s="17"/>
      <c r="T28" s="18"/>
      <c r="U28" s="19"/>
      <c r="V28" s="19"/>
      <c r="W28" s="19"/>
      <c r="X28" s="19"/>
      <c r="Y28" s="19"/>
      <c r="Z28" s="19"/>
      <c r="AA28" s="19"/>
    </row>
    <row r="29" spans="1:27">
      <c r="A29" s="17"/>
      <c r="B29" s="18"/>
      <c r="C29" s="28"/>
      <c r="D29" s="29"/>
      <c r="E29" s="28"/>
      <c r="F29" s="29"/>
      <c r="G29" s="28"/>
      <c r="H29" s="29"/>
      <c r="I29" s="28"/>
      <c r="J29" s="29"/>
      <c r="K29" s="28"/>
      <c r="L29" s="29"/>
      <c r="M29" s="17"/>
      <c r="N29" s="18"/>
      <c r="O29" s="17"/>
      <c r="P29" s="18"/>
      <c r="Q29" s="19"/>
      <c r="S29" s="17"/>
      <c r="T29" s="18"/>
      <c r="U29" s="19"/>
      <c r="V29" s="19"/>
      <c r="W29" s="19"/>
      <c r="X29" s="19"/>
      <c r="Y29" s="19"/>
      <c r="Z29" s="19"/>
      <c r="AA29" s="19"/>
    </row>
    <row r="30" spans="1:27">
      <c r="A30" s="17"/>
      <c r="B30" s="18"/>
      <c r="C30" s="28"/>
      <c r="D30" s="29"/>
      <c r="E30" s="28"/>
      <c r="F30" s="29"/>
      <c r="G30" s="28"/>
      <c r="H30" s="29"/>
      <c r="I30" s="28"/>
      <c r="J30" s="29"/>
      <c r="K30" s="28"/>
      <c r="L30" s="29"/>
      <c r="M30" s="17"/>
      <c r="N30" s="18"/>
      <c r="O30" s="17"/>
      <c r="P30" s="18"/>
      <c r="Q30" s="19"/>
      <c r="S30" s="17"/>
      <c r="T30" s="18"/>
      <c r="U30" s="19"/>
      <c r="V30" s="19"/>
      <c r="W30" s="19"/>
      <c r="X30" s="19"/>
      <c r="Y30" s="19"/>
      <c r="Z30" s="19"/>
      <c r="AA30" s="19"/>
    </row>
    <row r="31" spans="1:27">
      <c r="A31" s="15"/>
      <c r="B31" s="16"/>
      <c r="C31" s="30"/>
      <c r="D31" s="31"/>
      <c r="E31" s="30"/>
      <c r="F31" s="31"/>
      <c r="G31" s="30"/>
      <c r="H31" s="31"/>
      <c r="I31" s="30"/>
      <c r="J31" s="31"/>
      <c r="K31" s="30"/>
      <c r="L31" s="31"/>
      <c r="M31" s="15"/>
      <c r="N31" s="16"/>
      <c r="O31" s="15"/>
      <c r="P31" s="16"/>
      <c r="Q31" s="5"/>
      <c r="S31" s="15"/>
      <c r="T31" s="16"/>
      <c r="U31" s="5"/>
      <c r="V31" s="5"/>
      <c r="W31" s="5"/>
      <c r="X31" s="5"/>
      <c r="Y31" s="5"/>
      <c r="Z31" s="5"/>
      <c r="AA31" s="5"/>
    </row>
    <row r="32" spans="1:27"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7">
      <c r="A33" s="21" t="str">
        <f>A1</f>
        <v>2021年</v>
      </c>
      <c r="B33" s="21"/>
      <c r="C33" s="46" t="str">
        <f>C1</f>
        <v>12月</v>
      </c>
      <c r="D33" s="47" t="s">
        <v>43</v>
      </c>
      <c r="E33" s="47"/>
      <c r="F33" s="47"/>
      <c r="G33" s="47"/>
      <c r="H33" s="47"/>
      <c r="I33" s="47"/>
      <c r="J33" s="47"/>
      <c r="K33" s="47"/>
      <c r="L33" s="47"/>
    </row>
    <row r="34" spans="1:17" ht="11.25" customHeight="1">
      <c r="A34" s="283"/>
      <c r="B34" s="284"/>
      <c r="C34" s="32"/>
      <c r="D34" s="12" t="s">
        <v>33</v>
      </c>
      <c r="E34" s="33"/>
      <c r="F34" s="22" t="s">
        <v>34</v>
      </c>
      <c r="G34" s="33"/>
      <c r="H34" s="22" t="s">
        <v>37</v>
      </c>
      <c r="I34" s="33"/>
      <c r="J34" s="22" t="s">
        <v>38</v>
      </c>
      <c r="K34" s="33"/>
      <c r="L34" s="22" t="s">
        <v>39</v>
      </c>
      <c r="M34" s="2"/>
      <c r="N34" s="22" t="s">
        <v>40</v>
      </c>
      <c r="O34" s="2"/>
      <c r="P34" s="22" t="s">
        <v>41</v>
      </c>
      <c r="Q34" s="290" t="s">
        <v>42</v>
      </c>
    </row>
    <row r="35" spans="1:17" ht="11.25" customHeight="1">
      <c r="A35" s="285"/>
      <c r="B35" s="286"/>
      <c r="C35" s="34" t="s">
        <v>31</v>
      </c>
      <c r="D35" s="34" t="s">
        <v>32</v>
      </c>
      <c r="E35" s="34" t="s">
        <v>31</v>
      </c>
      <c r="F35" s="34" t="s">
        <v>32</v>
      </c>
      <c r="G35" s="34" t="s">
        <v>31</v>
      </c>
      <c r="H35" s="34" t="s">
        <v>32</v>
      </c>
      <c r="I35" s="34" t="s">
        <v>31</v>
      </c>
      <c r="J35" s="34" t="s">
        <v>32</v>
      </c>
      <c r="K35" s="34" t="s">
        <v>31</v>
      </c>
      <c r="L35" s="34" t="s">
        <v>32</v>
      </c>
      <c r="M35" s="11" t="s">
        <v>31</v>
      </c>
      <c r="N35" s="11" t="s">
        <v>32</v>
      </c>
      <c r="O35" s="11" t="s">
        <v>31</v>
      </c>
      <c r="P35" s="11" t="s">
        <v>32</v>
      </c>
      <c r="Q35" s="291"/>
    </row>
    <row r="36" spans="1:17">
      <c r="A36" s="53" t="s">
        <v>13</v>
      </c>
      <c r="B36" s="54"/>
      <c r="C36" s="50"/>
      <c r="D36" s="51">
        <f>P23</f>
        <v>86605</v>
      </c>
      <c r="E36" s="50"/>
      <c r="F36" s="52">
        <f>D55</f>
        <v>86605</v>
      </c>
      <c r="G36" s="50"/>
      <c r="H36" s="52">
        <f>F55</f>
        <v>86605</v>
      </c>
      <c r="I36" s="50"/>
      <c r="J36" s="52">
        <f>H55</f>
        <v>86605</v>
      </c>
      <c r="K36" s="50"/>
      <c r="L36" s="52">
        <f>J55</f>
        <v>86605</v>
      </c>
      <c r="M36" s="50"/>
      <c r="N36" s="52">
        <f>L55</f>
        <v>86605</v>
      </c>
      <c r="O36" s="50"/>
      <c r="P36" s="52">
        <f>N55</f>
        <v>86605</v>
      </c>
      <c r="Q36" s="51">
        <f>D36</f>
        <v>86605</v>
      </c>
    </row>
    <row r="37" spans="1:17" ht="13" customHeight="1">
      <c r="A37" s="280" t="s">
        <v>36</v>
      </c>
      <c r="B37" s="5" t="s">
        <v>55</v>
      </c>
      <c r="C37" s="35"/>
      <c r="D37" s="36"/>
      <c r="E37" s="35"/>
      <c r="F37" s="36"/>
      <c r="G37" s="35"/>
      <c r="H37" s="36"/>
      <c r="I37" s="35"/>
      <c r="J37" s="36"/>
      <c r="K37" s="35"/>
      <c r="L37" s="36"/>
      <c r="M37" s="6"/>
      <c r="N37" s="24"/>
      <c r="O37" s="6"/>
      <c r="P37" s="24"/>
      <c r="Q37" s="24">
        <f>SUM(D37,F37,H37,J37,L37,N37,P37)</f>
        <v>0</v>
      </c>
    </row>
    <row r="38" spans="1:17">
      <c r="A38" s="281"/>
      <c r="B38" s="6" t="s">
        <v>11</v>
      </c>
      <c r="C38" s="35"/>
      <c r="D38" s="36"/>
      <c r="E38" s="35"/>
      <c r="F38" s="36"/>
      <c r="G38" s="35"/>
      <c r="H38" s="36"/>
      <c r="I38" s="35"/>
      <c r="J38" s="36"/>
      <c r="K38" s="35"/>
      <c r="L38" s="36"/>
      <c r="M38" s="6"/>
      <c r="N38" s="24"/>
      <c r="O38" s="6"/>
      <c r="P38" s="24"/>
      <c r="Q38" s="24">
        <f>SUM(D38,F38,H38,J38,L38,N38,P38)</f>
        <v>0</v>
      </c>
    </row>
    <row r="39" spans="1:17">
      <c r="A39" s="282"/>
      <c r="B39" s="7" t="s">
        <v>14</v>
      </c>
      <c r="C39" s="35"/>
      <c r="D39" s="36"/>
      <c r="E39" s="35"/>
      <c r="F39" s="36"/>
      <c r="G39" s="35"/>
      <c r="H39" s="36"/>
      <c r="I39" s="35"/>
      <c r="J39" s="36"/>
      <c r="K39" s="35"/>
      <c r="L39" s="36"/>
      <c r="M39" s="6"/>
      <c r="N39" s="24"/>
      <c r="O39" s="6"/>
      <c r="P39" s="24"/>
      <c r="Q39" s="24">
        <f>SUM(D39,F39,H39,J39,L39,N39,P39)</f>
        <v>0</v>
      </c>
    </row>
    <row r="40" spans="1:17">
      <c r="A40" s="53" t="s">
        <v>15</v>
      </c>
      <c r="B40" s="54"/>
      <c r="C40" s="50"/>
      <c r="D40" s="52">
        <f>SUM(D37:D39)</f>
        <v>0</v>
      </c>
      <c r="E40" s="50"/>
      <c r="F40" s="52">
        <f>SUM(F37:F39)</f>
        <v>0</v>
      </c>
      <c r="G40" s="50"/>
      <c r="H40" s="52">
        <f>SUM(H37:H39)</f>
        <v>0</v>
      </c>
      <c r="I40" s="50"/>
      <c r="J40" s="52">
        <f>SUM(J37:J39)</f>
        <v>0</v>
      </c>
      <c r="K40" s="50"/>
      <c r="L40" s="52">
        <f>SUM(L37:L39)</f>
        <v>0</v>
      </c>
      <c r="M40" s="50"/>
      <c r="N40" s="52">
        <f>SUM(N37:N39)</f>
        <v>0</v>
      </c>
      <c r="O40" s="50"/>
      <c r="P40" s="52">
        <f>SUM(P37:P39)</f>
        <v>0</v>
      </c>
      <c r="Q40" s="52">
        <f>SUM(Q37:Q39)</f>
        <v>0</v>
      </c>
    </row>
    <row r="41" spans="1:17" ht="13" customHeight="1">
      <c r="A41" s="287" t="s">
        <v>28</v>
      </c>
      <c r="B41" s="1" t="s">
        <v>16</v>
      </c>
      <c r="C41" s="35"/>
      <c r="D41" s="36"/>
      <c r="E41" s="35"/>
      <c r="F41" s="36"/>
      <c r="G41" s="35"/>
      <c r="H41" s="36"/>
      <c r="I41" s="35"/>
      <c r="J41" s="36"/>
      <c r="K41" s="35"/>
      <c r="L41" s="36"/>
      <c r="M41" s="6"/>
      <c r="N41" s="24"/>
      <c r="O41" s="6"/>
      <c r="P41" s="24"/>
      <c r="Q41" s="24">
        <f>SUM(D41,F41,H41,J41,L41,N41,P41)</f>
        <v>0</v>
      </c>
    </row>
    <row r="42" spans="1:17" ht="13" customHeight="1">
      <c r="A42" s="288"/>
      <c r="B42" s="1" t="s">
        <v>17</v>
      </c>
      <c r="C42" s="35"/>
      <c r="D42" s="36"/>
      <c r="E42" s="35"/>
      <c r="F42" s="36"/>
      <c r="G42" s="35"/>
      <c r="H42" s="36"/>
      <c r="I42" s="35"/>
      <c r="J42" s="36"/>
      <c r="K42" s="35"/>
      <c r="L42" s="36"/>
      <c r="M42" s="6"/>
      <c r="N42" s="24"/>
      <c r="O42" s="6"/>
      <c r="P42" s="24"/>
      <c r="Q42" s="24">
        <f>SUM(D42,F42,H42,J42,L42,N42,P42)</f>
        <v>0</v>
      </c>
    </row>
    <row r="43" spans="1:17" ht="13" customHeight="1">
      <c r="A43" s="288"/>
      <c r="B43" s="1" t="s">
        <v>26</v>
      </c>
      <c r="C43" s="35"/>
      <c r="D43" s="36"/>
      <c r="E43" s="35"/>
      <c r="F43" s="36"/>
      <c r="G43" s="35"/>
      <c r="H43" s="36"/>
      <c r="I43" s="35"/>
      <c r="J43" s="36"/>
      <c r="K43" s="35"/>
      <c r="L43" s="36"/>
      <c r="M43" s="6"/>
      <c r="N43" s="24"/>
      <c r="O43" s="6"/>
      <c r="P43" s="24"/>
      <c r="Q43" s="24">
        <f>SUM(D43,F43,H43,J43,L43,N43,P43)</f>
        <v>0</v>
      </c>
    </row>
    <row r="44" spans="1:17" ht="14">
      <c r="A44" s="288"/>
      <c r="B44" s="55" t="s">
        <v>18</v>
      </c>
      <c r="C44" s="50"/>
      <c r="D44" s="52">
        <f>SUM(D41:D43)</f>
        <v>0</v>
      </c>
      <c r="E44" s="50"/>
      <c r="F44" s="52">
        <f>SUM(F41:F43)</f>
        <v>0</v>
      </c>
      <c r="G44" s="50"/>
      <c r="H44" s="52">
        <f>SUM(H41:H43)</f>
        <v>0</v>
      </c>
      <c r="I44" s="50"/>
      <c r="J44" s="52">
        <f>SUM(J41:J43)</f>
        <v>0</v>
      </c>
      <c r="K44" s="50"/>
      <c r="L44" s="52">
        <f>SUM(L41:L43)</f>
        <v>0</v>
      </c>
      <c r="M44" s="50"/>
      <c r="N44" s="52">
        <f>SUM(N41:N43)</f>
        <v>0</v>
      </c>
      <c r="O44" s="50"/>
      <c r="P44" s="52">
        <f>SUM(P41:P43)</f>
        <v>0</v>
      </c>
      <c r="Q44" s="52">
        <f>SUM(Q41:Q43)</f>
        <v>0</v>
      </c>
    </row>
    <row r="45" spans="1:17" ht="14">
      <c r="A45" s="288"/>
      <c r="B45" s="1" t="s">
        <v>27</v>
      </c>
      <c r="C45" s="35"/>
      <c r="D45" s="36"/>
      <c r="E45" s="35"/>
      <c r="F45" s="36"/>
      <c r="G45" s="35"/>
      <c r="H45" s="36"/>
      <c r="I45" s="35"/>
      <c r="J45" s="36"/>
      <c r="K45" s="35"/>
      <c r="L45" s="36"/>
      <c r="M45" s="6"/>
      <c r="N45" s="24"/>
      <c r="O45" s="6"/>
      <c r="P45" s="24"/>
      <c r="Q45" s="24">
        <f t="shared" ref="Q45:Q52" si="13">SUM(D45,F45,H45,J45,L45,N45,P45)</f>
        <v>0</v>
      </c>
    </row>
    <row r="46" spans="1:17" ht="14">
      <c r="A46" s="288"/>
      <c r="B46" s="1" t="s">
        <v>29</v>
      </c>
      <c r="C46" s="35"/>
      <c r="D46" s="36"/>
      <c r="E46" s="35"/>
      <c r="F46" s="36"/>
      <c r="G46" s="35"/>
      <c r="H46" s="36"/>
      <c r="I46" s="35"/>
      <c r="J46" s="36"/>
      <c r="K46" s="35"/>
      <c r="L46" s="36"/>
      <c r="M46" s="6"/>
      <c r="N46" s="24"/>
      <c r="O46" s="6"/>
      <c r="P46" s="24"/>
      <c r="Q46" s="24">
        <f t="shared" si="13"/>
        <v>0</v>
      </c>
    </row>
    <row r="47" spans="1:17" ht="14">
      <c r="A47" s="288"/>
      <c r="B47" s="1" t="s">
        <v>20</v>
      </c>
      <c r="C47" s="35"/>
      <c r="D47" s="36"/>
      <c r="E47" s="35"/>
      <c r="F47" s="36"/>
      <c r="G47" s="35"/>
      <c r="H47" s="36"/>
      <c r="I47" s="35"/>
      <c r="J47" s="36"/>
      <c r="K47" s="35"/>
      <c r="L47" s="36"/>
      <c r="M47" s="6"/>
      <c r="N47" s="24"/>
      <c r="O47" s="6"/>
      <c r="P47" s="24"/>
      <c r="Q47" s="24">
        <f t="shared" si="13"/>
        <v>0</v>
      </c>
    </row>
    <row r="48" spans="1:17" ht="14">
      <c r="A48" s="288"/>
      <c r="B48" s="1" t="s">
        <v>21</v>
      </c>
      <c r="C48" s="35"/>
      <c r="D48" s="36"/>
      <c r="E48" s="35"/>
      <c r="F48" s="36"/>
      <c r="G48" s="35"/>
      <c r="H48" s="36"/>
      <c r="I48" s="35"/>
      <c r="J48" s="36"/>
      <c r="K48" s="35"/>
      <c r="L48" s="36"/>
      <c r="M48" s="6"/>
      <c r="N48" s="24"/>
      <c r="O48" s="6"/>
      <c r="P48" s="24"/>
      <c r="Q48" s="24">
        <f t="shared" si="13"/>
        <v>0</v>
      </c>
    </row>
    <row r="49" spans="1:17" ht="14">
      <c r="A49" s="288"/>
      <c r="B49" s="1" t="s">
        <v>22</v>
      </c>
      <c r="C49" s="35"/>
      <c r="D49" s="36"/>
      <c r="E49" s="35"/>
      <c r="F49" s="36"/>
      <c r="G49" s="35"/>
      <c r="H49" s="36"/>
      <c r="I49" s="35"/>
      <c r="J49" s="36"/>
      <c r="K49" s="35"/>
      <c r="L49" s="36"/>
      <c r="M49" s="6"/>
      <c r="N49" s="24"/>
      <c r="O49" s="6"/>
      <c r="P49" s="24"/>
      <c r="Q49" s="24">
        <f t="shared" si="13"/>
        <v>0</v>
      </c>
    </row>
    <row r="50" spans="1:17" ht="14">
      <c r="A50" s="288"/>
      <c r="B50" s="1" t="s">
        <v>23</v>
      </c>
      <c r="C50" s="35"/>
      <c r="D50" s="36"/>
      <c r="E50" s="35"/>
      <c r="F50" s="36"/>
      <c r="G50" s="35"/>
      <c r="H50" s="36"/>
      <c r="I50" s="35"/>
      <c r="J50" s="36"/>
      <c r="K50" s="35"/>
      <c r="L50" s="36"/>
      <c r="M50" s="6"/>
      <c r="N50" s="24"/>
      <c r="O50" s="6"/>
      <c r="P50" s="24"/>
      <c r="Q50" s="24">
        <f t="shared" si="13"/>
        <v>0</v>
      </c>
    </row>
    <row r="51" spans="1:17" ht="14">
      <c r="A51" s="288"/>
      <c r="B51" s="1" t="s">
        <v>19</v>
      </c>
      <c r="C51" s="35"/>
      <c r="D51" s="36"/>
      <c r="E51" s="35"/>
      <c r="F51" s="36"/>
      <c r="G51" s="35"/>
      <c r="H51" s="36"/>
      <c r="I51" s="35"/>
      <c r="J51" s="36"/>
      <c r="K51" s="35"/>
      <c r="L51" s="36"/>
      <c r="M51" s="6"/>
      <c r="N51" s="24"/>
      <c r="O51" s="6"/>
      <c r="P51" s="24"/>
      <c r="Q51" s="24">
        <f t="shared" si="13"/>
        <v>0</v>
      </c>
    </row>
    <row r="52" spans="1:17" ht="14">
      <c r="A52" s="288"/>
      <c r="B52" s="1" t="s">
        <v>30</v>
      </c>
      <c r="C52" s="35"/>
      <c r="D52" s="36"/>
      <c r="E52" s="35"/>
      <c r="F52" s="36"/>
      <c r="G52" s="35"/>
      <c r="H52" s="36"/>
      <c r="I52" s="35"/>
      <c r="J52" s="36"/>
      <c r="K52" s="35"/>
      <c r="L52" s="36"/>
      <c r="M52" s="6"/>
      <c r="N52" s="24"/>
      <c r="O52" s="6"/>
      <c r="P52" s="24"/>
      <c r="Q52" s="24">
        <f t="shared" si="13"/>
        <v>0</v>
      </c>
    </row>
    <row r="53" spans="1:17" ht="14">
      <c r="A53" s="289"/>
      <c r="B53" s="55" t="s">
        <v>18</v>
      </c>
      <c r="C53" s="52"/>
      <c r="D53" s="52">
        <f>SUM(D45:D52)</f>
        <v>0</v>
      </c>
      <c r="E53" s="52"/>
      <c r="F53" s="52">
        <f>SUM(F45:F52)</f>
        <v>0</v>
      </c>
      <c r="G53" s="52"/>
      <c r="H53" s="52">
        <f>SUM(H45:H52)</f>
        <v>0</v>
      </c>
      <c r="I53" s="52"/>
      <c r="J53" s="52">
        <f>SUM(J45:J52)</f>
        <v>0</v>
      </c>
      <c r="K53" s="52"/>
      <c r="L53" s="52">
        <f>SUM(L45:L52)</f>
        <v>0</v>
      </c>
      <c r="M53" s="52"/>
      <c r="N53" s="52">
        <f>SUM(N45:N52)</f>
        <v>0</v>
      </c>
      <c r="O53" s="52"/>
      <c r="P53" s="52">
        <f>SUM(P45:P52)</f>
        <v>0</v>
      </c>
      <c r="Q53" s="52">
        <f>SUM(Q45:Q52)</f>
        <v>0</v>
      </c>
    </row>
    <row r="54" spans="1:17">
      <c r="A54" s="53" t="s">
        <v>24</v>
      </c>
      <c r="B54" s="54"/>
      <c r="C54" s="52"/>
      <c r="D54" s="52">
        <f>D44+D53</f>
        <v>0</v>
      </c>
      <c r="E54" s="52"/>
      <c r="F54" s="52">
        <f>F44+F53</f>
        <v>0</v>
      </c>
      <c r="G54" s="52"/>
      <c r="H54" s="52">
        <f>H44+H53</f>
        <v>0</v>
      </c>
      <c r="I54" s="52"/>
      <c r="J54" s="52">
        <f>J44+J53</f>
        <v>0</v>
      </c>
      <c r="K54" s="52"/>
      <c r="L54" s="52">
        <f>L44+L53</f>
        <v>0</v>
      </c>
      <c r="M54" s="52"/>
      <c r="N54" s="52">
        <f>N44+N53</f>
        <v>0</v>
      </c>
      <c r="O54" s="52"/>
      <c r="P54" s="52">
        <f>P44+P53</f>
        <v>0</v>
      </c>
      <c r="Q54" s="52">
        <f>Q44+Q53</f>
        <v>0</v>
      </c>
    </row>
    <row r="55" spans="1:17">
      <c r="A55" s="57" t="s">
        <v>25</v>
      </c>
      <c r="B55" s="56"/>
      <c r="C55" s="58"/>
      <c r="D55" s="58">
        <f>D36+D40-D54</f>
        <v>86605</v>
      </c>
      <c r="E55" s="58"/>
      <c r="F55" s="58">
        <f>F36+F40-F54</f>
        <v>86605</v>
      </c>
      <c r="G55" s="58"/>
      <c r="H55" s="58">
        <f>H36+H40-H54</f>
        <v>86605</v>
      </c>
      <c r="I55" s="58"/>
      <c r="J55" s="58">
        <f>J36+J40-J54</f>
        <v>86605</v>
      </c>
      <c r="K55" s="58"/>
      <c r="L55" s="58">
        <f>L36+L40-L54</f>
        <v>86605</v>
      </c>
      <c r="M55" s="58"/>
      <c r="N55" s="58">
        <f>N36+N40-N54</f>
        <v>86605</v>
      </c>
      <c r="O55" s="58"/>
      <c r="P55" s="58">
        <f>P36+P40-P54</f>
        <v>86605</v>
      </c>
      <c r="Q55" s="58">
        <f>Q36+Q40-Q54</f>
        <v>86605</v>
      </c>
    </row>
    <row r="56" spans="1:17">
      <c r="A56" s="13" t="s">
        <v>12</v>
      </c>
      <c r="B56" s="14"/>
      <c r="C56" s="26"/>
      <c r="D56" s="27"/>
      <c r="E56" s="26"/>
      <c r="F56" s="27"/>
      <c r="G56" s="26"/>
      <c r="H56" s="27"/>
      <c r="I56" s="26"/>
      <c r="J56" s="27"/>
      <c r="K56" s="26"/>
      <c r="L56" s="27"/>
      <c r="M56" s="13"/>
      <c r="N56" s="14"/>
      <c r="O56" s="13"/>
      <c r="P56" s="14"/>
      <c r="Q56" s="7"/>
    </row>
    <row r="57" spans="1:17">
      <c r="A57" s="17"/>
      <c r="B57" s="18"/>
      <c r="C57" s="28"/>
      <c r="D57" s="29"/>
      <c r="E57" s="28"/>
      <c r="F57" s="29"/>
      <c r="G57" s="28"/>
      <c r="H57" s="29"/>
      <c r="I57" s="28"/>
      <c r="J57" s="29"/>
      <c r="K57" s="28"/>
      <c r="L57" s="29"/>
      <c r="M57" s="17"/>
      <c r="N57" s="18"/>
      <c r="O57" s="17"/>
      <c r="P57" s="18"/>
      <c r="Q57" s="19"/>
    </row>
    <row r="58" spans="1:17">
      <c r="A58" s="17"/>
      <c r="B58" s="18"/>
      <c r="C58" s="28"/>
      <c r="D58" s="29"/>
      <c r="E58" s="28"/>
      <c r="F58" s="29"/>
      <c r="G58" s="28"/>
      <c r="H58" s="29"/>
      <c r="I58" s="28"/>
      <c r="J58" s="29"/>
      <c r="K58" s="28"/>
      <c r="L58" s="29"/>
      <c r="M58" s="17"/>
      <c r="N58" s="18"/>
      <c r="O58" s="17"/>
      <c r="P58" s="18"/>
      <c r="Q58" s="19"/>
    </row>
    <row r="59" spans="1:17">
      <c r="A59" s="17"/>
      <c r="B59" s="18"/>
      <c r="C59" s="28"/>
      <c r="D59" s="29"/>
      <c r="E59" s="28"/>
      <c r="F59" s="29"/>
      <c r="G59" s="28"/>
      <c r="H59" s="29"/>
      <c r="I59" s="28"/>
      <c r="J59" s="29"/>
      <c r="K59" s="28"/>
      <c r="L59" s="29"/>
      <c r="M59" s="17"/>
      <c r="N59" s="18"/>
      <c r="O59" s="17"/>
      <c r="P59" s="18"/>
      <c r="Q59" s="19"/>
    </row>
    <row r="60" spans="1:17">
      <c r="A60" s="17"/>
      <c r="B60" s="18"/>
      <c r="C60" s="28"/>
      <c r="D60" s="29"/>
      <c r="E60" s="28"/>
      <c r="F60" s="29"/>
      <c r="G60" s="28"/>
      <c r="H60" s="29"/>
      <c r="I60" s="28"/>
      <c r="J60" s="29"/>
      <c r="K60" s="28"/>
      <c r="L60" s="29"/>
      <c r="M60" s="17"/>
      <c r="N60" s="18"/>
      <c r="O60" s="17"/>
      <c r="P60" s="18"/>
      <c r="Q60" s="19"/>
    </row>
    <row r="61" spans="1:17">
      <c r="A61" s="17"/>
      <c r="B61" s="18"/>
      <c r="C61" s="28"/>
      <c r="D61" s="29"/>
      <c r="E61" s="28"/>
      <c r="F61" s="29"/>
      <c r="G61" s="28"/>
      <c r="H61" s="29"/>
      <c r="I61" s="28"/>
      <c r="J61" s="29"/>
      <c r="K61" s="28"/>
      <c r="L61" s="29"/>
      <c r="M61" s="17"/>
      <c r="N61" s="18"/>
      <c r="O61" s="17"/>
      <c r="P61" s="18"/>
      <c r="Q61" s="19"/>
    </row>
    <row r="62" spans="1:17">
      <c r="A62" s="17"/>
      <c r="B62" s="18"/>
      <c r="C62" s="28"/>
      <c r="D62" s="29"/>
      <c r="E62" s="28"/>
      <c r="F62" s="29"/>
      <c r="G62" s="28"/>
      <c r="H62" s="29"/>
      <c r="I62" s="28"/>
      <c r="J62" s="29"/>
      <c r="K62" s="28"/>
      <c r="L62" s="29"/>
      <c r="M62" s="17"/>
      <c r="N62" s="18"/>
      <c r="O62" s="17"/>
      <c r="P62" s="18"/>
      <c r="Q62" s="19"/>
    </row>
    <row r="63" spans="1:17">
      <c r="A63" s="15"/>
      <c r="B63" s="16"/>
      <c r="C63" s="30"/>
      <c r="D63" s="31"/>
      <c r="E63" s="30"/>
      <c r="F63" s="31"/>
      <c r="G63" s="30"/>
      <c r="H63" s="31"/>
      <c r="I63" s="30"/>
      <c r="J63" s="31"/>
      <c r="K63" s="30"/>
      <c r="L63" s="31"/>
      <c r="M63" s="15"/>
      <c r="N63" s="16"/>
      <c r="O63" s="15"/>
      <c r="P63" s="16"/>
      <c r="Q63" s="5"/>
    </row>
    <row r="64" spans="1:17">
      <c r="A64" s="25"/>
      <c r="B64" s="45"/>
      <c r="C64" s="45"/>
      <c r="D64" s="45"/>
      <c r="E64" s="45"/>
      <c r="F64" s="45"/>
      <c r="G64" s="45"/>
      <c r="H64" s="45"/>
      <c r="I64" s="45"/>
      <c r="J64" s="25"/>
      <c r="K64" s="25"/>
      <c r="L64" s="25"/>
      <c r="M64" s="25"/>
      <c r="N64" s="25"/>
      <c r="O64" s="25"/>
      <c r="P64" s="25"/>
      <c r="Q64" s="25"/>
    </row>
    <row r="65" spans="1:17">
      <c r="A65" s="21" t="str">
        <f>A1</f>
        <v>2021年</v>
      </c>
      <c r="B65" s="46"/>
      <c r="C65" s="46" t="str">
        <f>C1</f>
        <v>12月</v>
      </c>
      <c r="D65" s="47" t="s">
        <v>44</v>
      </c>
      <c r="E65" s="47"/>
      <c r="F65" s="47"/>
      <c r="G65" s="47"/>
      <c r="H65" s="47"/>
      <c r="I65" s="47"/>
    </row>
    <row r="66" spans="1:17" ht="11.25" customHeight="1">
      <c r="A66" s="283"/>
      <c r="B66" s="284"/>
      <c r="C66" s="32"/>
      <c r="D66" s="12" t="s">
        <v>33</v>
      </c>
      <c r="E66" s="65"/>
      <c r="F66" s="66" t="s">
        <v>34</v>
      </c>
      <c r="G66" s="33"/>
      <c r="H66" s="22" t="s">
        <v>37</v>
      </c>
      <c r="I66" s="33"/>
      <c r="J66" s="22" t="s">
        <v>38</v>
      </c>
      <c r="K66" s="33"/>
      <c r="L66" s="22" t="s">
        <v>39</v>
      </c>
      <c r="M66" s="2"/>
      <c r="N66" s="22" t="s">
        <v>40</v>
      </c>
      <c r="O66" s="2"/>
      <c r="P66" s="22" t="s">
        <v>41</v>
      </c>
      <c r="Q66" s="290" t="s">
        <v>42</v>
      </c>
    </row>
    <row r="67" spans="1:17" ht="11.25" customHeight="1">
      <c r="A67" s="285"/>
      <c r="B67" s="286"/>
      <c r="C67" s="34" t="s">
        <v>31</v>
      </c>
      <c r="D67" s="34" t="s">
        <v>32</v>
      </c>
      <c r="E67" s="34" t="s">
        <v>31</v>
      </c>
      <c r="F67" s="34" t="s">
        <v>32</v>
      </c>
      <c r="G67" s="34" t="s">
        <v>31</v>
      </c>
      <c r="H67" s="34" t="s">
        <v>32</v>
      </c>
      <c r="I67" s="34" t="s">
        <v>31</v>
      </c>
      <c r="J67" s="34" t="s">
        <v>32</v>
      </c>
      <c r="K67" s="34" t="s">
        <v>31</v>
      </c>
      <c r="L67" s="34" t="s">
        <v>32</v>
      </c>
      <c r="M67" s="11" t="s">
        <v>31</v>
      </c>
      <c r="N67" s="11" t="s">
        <v>32</v>
      </c>
      <c r="O67" s="11" t="s">
        <v>31</v>
      </c>
      <c r="P67" s="11" t="s">
        <v>32</v>
      </c>
      <c r="Q67" s="291"/>
    </row>
    <row r="68" spans="1:17">
      <c r="A68" s="53" t="s">
        <v>13</v>
      </c>
      <c r="B68" s="54"/>
      <c r="C68" s="50"/>
      <c r="D68" s="51">
        <f>P55</f>
        <v>86605</v>
      </c>
      <c r="E68" s="50"/>
      <c r="F68" s="52">
        <f>D87</f>
        <v>86605</v>
      </c>
      <c r="G68" s="50"/>
      <c r="H68" s="52">
        <f>F87</f>
        <v>86605</v>
      </c>
      <c r="I68" s="50"/>
      <c r="J68" s="52">
        <f>H87</f>
        <v>86605</v>
      </c>
      <c r="K68" s="50"/>
      <c r="L68" s="52">
        <f>J87</f>
        <v>86605</v>
      </c>
      <c r="M68" s="50"/>
      <c r="N68" s="52">
        <f>L87</f>
        <v>86605</v>
      </c>
      <c r="O68" s="50"/>
      <c r="P68" s="52">
        <f>N87</f>
        <v>86605</v>
      </c>
      <c r="Q68" s="51">
        <f>D68</f>
        <v>86605</v>
      </c>
    </row>
    <row r="69" spans="1:17" ht="13" customHeight="1">
      <c r="A69" s="280" t="s">
        <v>36</v>
      </c>
      <c r="B69" s="5" t="s">
        <v>55</v>
      </c>
      <c r="C69" s="35"/>
      <c r="D69" s="36"/>
      <c r="E69" s="35"/>
      <c r="F69" s="36"/>
      <c r="G69" s="35"/>
      <c r="H69" s="36"/>
      <c r="I69" s="35"/>
      <c r="J69" s="36"/>
      <c r="K69" s="35"/>
      <c r="L69" s="36"/>
      <c r="M69" s="6"/>
      <c r="N69" s="24"/>
      <c r="O69" s="6"/>
      <c r="P69" s="24"/>
      <c r="Q69" s="24">
        <f>SUM(D69,F69,H69,J69,L69,N69,P69)</f>
        <v>0</v>
      </c>
    </row>
    <row r="70" spans="1:17">
      <c r="A70" s="281"/>
      <c r="B70" s="6" t="s">
        <v>11</v>
      </c>
      <c r="C70" s="35"/>
      <c r="D70" s="36"/>
      <c r="E70" s="35"/>
      <c r="F70" s="36"/>
      <c r="G70" s="35"/>
      <c r="H70" s="36"/>
      <c r="I70" s="35"/>
      <c r="J70" s="36"/>
      <c r="K70" s="35"/>
      <c r="L70" s="36"/>
      <c r="M70" s="6"/>
      <c r="N70" s="24"/>
      <c r="O70" s="6"/>
      <c r="P70" s="24"/>
      <c r="Q70" s="24">
        <f>SUM(D70,F70,H70,J70,L70,N70,P70)</f>
        <v>0</v>
      </c>
    </row>
    <row r="71" spans="1:17">
      <c r="A71" s="282"/>
      <c r="B71" s="7" t="s">
        <v>14</v>
      </c>
      <c r="C71" s="35"/>
      <c r="D71" s="36"/>
      <c r="E71" s="35"/>
      <c r="F71" s="36"/>
      <c r="G71" s="35"/>
      <c r="H71" s="36"/>
      <c r="I71" s="35"/>
      <c r="J71" s="36"/>
      <c r="K71" s="35"/>
      <c r="L71" s="36"/>
      <c r="M71" s="6"/>
      <c r="N71" s="24"/>
      <c r="O71" s="6"/>
      <c r="P71" s="24"/>
      <c r="Q71" s="24">
        <f>SUM(D71,F71,H71,J71,L71,N71,P71)</f>
        <v>0</v>
      </c>
    </row>
    <row r="72" spans="1:17">
      <c r="A72" s="53" t="s">
        <v>15</v>
      </c>
      <c r="B72" s="54"/>
      <c r="C72" s="50"/>
      <c r="D72" s="52">
        <f>SUM(D69:D71)</f>
        <v>0</v>
      </c>
      <c r="E72" s="50"/>
      <c r="F72" s="52">
        <f>SUM(F69:F71)</f>
        <v>0</v>
      </c>
      <c r="G72" s="50"/>
      <c r="H72" s="52">
        <f>SUM(H69:H71)</f>
        <v>0</v>
      </c>
      <c r="I72" s="50"/>
      <c r="J72" s="52">
        <f>SUM(J69:J71)</f>
        <v>0</v>
      </c>
      <c r="K72" s="50"/>
      <c r="L72" s="52">
        <f>SUM(L69:L71)</f>
        <v>0</v>
      </c>
      <c r="M72" s="50"/>
      <c r="N72" s="52">
        <f>SUM(N69:N71)</f>
        <v>0</v>
      </c>
      <c r="O72" s="50"/>
      <c r="P72" s="52">
        <f>SUM(P69:P71)</f>
        <v>0</v>
      </c>
      <c r="Q72" s="52">
        <f>SUM(Q69:Q71)</f>
        <v>0</v>
      </c>
    </row>
    <row r="73" spans="1:17" ht="13" customHeight="1">
      <c r="A73" s="287" t="s">
        <v>28</v>
      </c>
      <c r="B73" s="1" t="s">
        <v>16</v>
      </c>
      <c r="C73" s="35"/>
      <c r="D73" s="36"/>
      <c r="E73" s="35"/>
      <c r="F73" s="36"/>
      <c r="G73" s="35"/>
      <c r="H73" s="36"/>
      <c r="I73" s="35"/>
      <c r="J73" s="36"/>
      <c r="K73" s="35"/>
      <c r="L73" s="36"/>
      <c r="M73" s="6"/>
      <c r="N73" s="24"/>
      <c r="O73" s="6"/>
      <c r="P73" s="24"/>
      <c r="Q73" s="24">
        <f>SUM(D73,F73,H73,J73,L73,N73,P73)</f>
        <v>0</v>
      </c>
    </row>
    <row r="74" spans="1:17" ht="13" customHeight="1">
      <c r="A74" s="288"/>
      <c r="B74" s="1" t="s">
        <v>17</v>
      </c>
      <c r="C74" s="35"/>
      <c r="D74" s="36"/>
      <c r="E74" s="35"/>
      <c r="F74" s="36"/>
      <c r="G74" s="35"/>
      <c r="H74" s="36"/>
      <c r="I74" s="35"/>
      <c r="J74" s="36"/>
      <c r="K74" s="35"/>
      <c r="L74" s="36"/>
      <c r="M74" s="6"/>
      <c r="N74" s="24"/>
      <c r="O74" s="6"/>
      <c r="P74" s="24"/>
      <c r="Q74" s="24">
        <f>SUM(D74,F74,H74,J74,L74,N74,P74)</f>
        <v>0</v>
      </c>
    </row>
    <row r="75" spans="1:17" ht="13" customHeight="1">
      <c r="A75" s="288"/>
      <c r="B75" s="1" t="s">
        <v>26</v>
      </c>
      <c r="C75" s="35"/>
      <c r="D75" s="36"/>
      <c r="E75" s="35"/>
      <c r="F75" s="36"/>
      <c r="G75" s="35"/>
      <c r="H75" s="36"/>
      <c r="I75" s="35"/>
      <c r="J75" s="36"/>
      <c r="K75" s="35"/>
      <c r="L75" s="36"/>
      <c r="M75" s="6"/>
      <c r="N75" s="24"/>
      <c r="O75" s="6"/>
      <c r="P75" s="24"/>
      <c r="Q75" s="24">
        <f>SUM(D75,F75,H75,J75,L75,N75,P75)</f>
        <v>0</v>
      </c>
    </row>
    <row r="76" spans="1:17" ht="14">
      <c r="A76" s="288"/>
      <c r="B76" s="55" t="s">
        <v>18</v>
      </c>
      <c r="C76" s="50"/>
      <c r="D76" s="52">
        <f>SUM(D73:D75)</f>
        <v>0</v>
      </c>
      <c r="E76" s="50"/>
      <c r="F76" s="52">
        <f>SUM(F73:F75)</f>
        <v>0</v>
      </c>
      <c r="G76" s="50"/>
      <c r="H76" s="52">
        <f>SUM(H73:H75)</f>
        <v>0</v>
      </c>
      <c r="I76" s="50"/>
      <c r="J76" s="52">
        <f>SUM(J73:J75)</f>
        <v>0</v>
      </c>
      <c r="K76" s="50"/>
      <c r="L76" s="52">
        <f>SUM(L73:L75)</f>
        <v>0</v>
      </c>
      <c r="M76" s="50"/>
      <c r="N76" s="52">
        <f>SUM(N73:N75)</f>
        <v>0</v>
      </c>
      <c r="O76" s="50"/>
      <c r="P76" s="52">
        <f>SUM(P73:P75)</f>
        <v>0</v>
      </c>
      <c r="Q76" s="52">
        <f>SUM(Q73:Q75)</f>
        <v>0</v>
      </c>
    </row>
    <row r="77" spans="1:17" ht="14">
      <c r="A77" s="288"/>
      <c r="B77" s="1" t="s">
        <v>27</v>
      </c>
      <c r="C77" s="35"/>
      <c r="D77" s="36"/>
      <c r="E77" s="35"/>
      <c r="F77" s="36"/>
      <c r="G77" s="35"/>
      <c r="H77" s="36"/>
      <c r="I77" s="35"/>
      <c r="J77" s="36"/>
      <c r="K77" s="35"/>
      <c r="L77" s="36"/>
      <c r="M77" s="6"/>
      <c r="N77" s="24"/>
      <c r="O77" s="6"/>
      <c r="P77" s="24"/>
      <c r="Q77" s="24">
        <f>SUM(D77,F77,H77,J77,L77,N77,P77)</f>
        <v>0</v>
      </c>
    </row>
    <row r="78" spans="1:17" ht="14">
      <c r="A78" s="288"/>
      <c r="B78" s="1" t="s">
        <v>29</v>
      </c>
      <c r="C78" s="35"/>
      <c r="D78" s="36"/>
      <c r="E78" s="35"/>
      <c r="F78" s="36"/>
      <c r="G78" s="35"/>
      <c r="H78" s="36"/>
      <c r="I78" s="35"/>
      <c r="J78" s="36"/>
      <c r="K78" s="35"/>
      <c r="L78" s="36"/>
      <c r="M78" s="6"/>
      <c r="N78" s="24"/>
      <c r="O78" s="6"/>
      <c r="P78" s="24"/>
      <c r="Q78" s="24">
        <f t="shared" ref="Q78:Q84" si="14">SUM(D78,F78,H78,J78,L78,N78,P78)</f>
        <v>0</v>
      </c>
    </row>
    <row r="79" spans="1:17" ht="14">
      <c r="A79" s="288"/>
      <c r="B79" s="1" t="s">
        <v>20</v>
      </c>
      <c r="C79" s="35"/>
      <c r="D79" s="36"/>
      <c r="E79" s="35"/>
      <c r="F79" s="36"/>
      <c r="G79" s="35"/>
      <c r="H79" s="36"/>
      <c r="I79" s="35"/>
      <c r="J79" s="36"/>
      <c r="K79" s="35"/>
      <c r="L79" s="36"/>
      <c r="M79" s="6"/>
      <c r="N79" s="24"/>
      <c r="O79" s="6"/>
      <c r="P79" s="24"/>
      <c r="Q79" s="24">
        <f t="shared" si="14"/>
        <v>0</v>
      </c>
    </row>
    <row r="80" spans="1:17" ht="14">
      <c r="A80" s="288"/>
      <c r="B80" s="1" t="s">
        <v>21</v>
      </c>
      <c r="C80" s="35"/>
      <c r="D80" s="36"/>
      <c r="E80" s="35"/>
      <c r="F80" s="36"/>
      <c r="G80" s="35"/>
      <c r="H80" s="36"/>
      <c r="I80" s="35"/>
      <c r="J80" s="36"/>
      <c r="K80" s="35"/>
      <c r="L80" s="36"/>
      <c r="M80" s="6"/>
      <c r="N80" s="24"/>
      <c r="O80" s="6"/>
      <c r="P80" s="24"/>
      <c r="Q80" s="24">
        <f t="shared" si="14"/>
        <v>0</v>
      </c>
    </row>
    <row r="81" spans="1:17" ht="14">
      <c r="A81" s="288"/>
      <c r="B81" s="1" t="s">
        <v>22</v>
      </c>
      <c r="C81" s="35"/>
      <c r="D81" s="36"/>
      <c r="E81" s="35"/>
      <c r="F81" s="36"/>
      <c r="G81" s="35"/>
      <c r="H81" s="36"/>
      <c r="I81" s="35"/>
      <c r="J81" s="36"/>
      <c r="K81" s="35"/>
      <c r="L81" s="36"/>
      <c r="M81" s="6"/>
      <c r="N81" s="24"/>
      <c r="O81" s="6"/>
      <c r="P81" s="24"/>
      <c r="Q81" s="24">
        <f t="shared" si="14"/>
        <v>0</v>
      </c>
    </row>
    <row r="82" spans="1:17" ht="14">
      <c r="A82" s="288"/>
      <c r="B82" s="1" t="s">
        <v>23</v>
      </c>
      <c r="C82" s="35"/>
      <c r="D82" s="36"/>
      <c r="E82" s="35"/>
      <c r="F82" s="36"/>
      <c r="G82" s="35"/>
      <c r="H82" s="36"/>
      <c r="I82" s="35"/>
      <c r="J82" s="36"/>
      <c r="K82" s="35"/>
      <c r="L82" s="36"/>
      <c r="M82" s="6"/>
      <c r="N82" s="24"/>
      <c r="O82" s="6"/>
      <c r="P82" s="24"/>
      <c r="Q82" s="24">
        <f t="shared" si="14"/>
        <v>0</v>
      </c>
    </row>
    <row r="83" spans="1:17" ht="14">
      <c r="A83" s="288"/>
      <c r="B83" s="1" t="s">
        <v>19</v>
      </c>
      <c r="C83" s="35"/>
      <c r="D83" s="36"/>
      <c r="E83" s="35"/>
      <c r="F83" s="36"/>
      <c r="G83" s="35"/>
      <c r="H83" s="36"/>
      <c r="I83" s="35"/>
      <c r="J83" s="36"/>
      <c r="K83" s="35"/>
      <c r="L83" s="36"/>
      <c r="M83" s="6"/>
      <c r="N83" s="24"/>
      <c r="O83" s="6"/>
      <c r="P83" s="24"/>
      <c r="Q83" s="24">
        <f t="shared" si="14"/>
        <v>0</v>
      </c>
    </row>
    <row r="84" spans="1:17" ht="14">
      <c r="A84" s="288"/>
      <c r="B84" s="1" t="s">
        <v>30</v>
      </c>
      <c r="C84" s="35"/>
      <c r="D84" s="36"/>
      <c r="E84" s="35"/>
      <c r="F84" s="36"/>
      <c r="G84" s="35"/>
      <c r="H84" s="36"/>
      <c r="I84" s="35"/>
      <c r="J84" s="36"/>
      <c r="K84" s="35"/>
      <c r="L84" s="36"/>
      <c r="M84" s="6"/>
      <c r="N84" s="24"/>
      <c r="O84" s="6"/>
      <c r="P84" s="24"/>
      <c r="Q84" s="24">
        <f t="shared" si="14"/>
        <v>0</v>
      </c>
    </row>
    <row r="85" spans="1:17" ht="14">
      <c r="A85" s="289"/>
      <c r="B85" s="55" t="s">
        <v>18</v>
      </c>
      <c r="C85" s="52"/>
      <c r="D85" s="52">
        <f>SUM(D77:D84)</f>
        <v>0</v>
      </c>
      <c r="E85" s="52"/>
      <c r="F85" s="52">
        <f>SUM(F77:F84)</f>
        <v>0</v>
      </c>
      <c r="G85" s="52"/>
      <c r="H85" s="52">
        <f>SUM(H77:H84)</f>
        <v>0</v>
      </c>
      <c r="I85" s="52"/>
      <c r="J85" s="52">
        <f>SUM(J77:J84)</f>
        <v>0</v>
      </c>
      <c r="K85" s="52"/>
      <c r="L85" s="52">
        <f>SUM(L77:L84)</f>
        <v>0</v>
      </c>
      <c r="M85" s="52"/>
      <c r="N85" s="52">
        <f>SUM(N77:N84)</f>
        <v>0</v>
      </c>
      <c r="O85" s="52"/>
      <c r="P85" s="52">
        <f>SUM(P77:P84)</f>
        <v>0</v>
      </c>
      <c r="Q85" s="52">
        <f>SUM(Q77:Q84)</f>
        <v>0</v>
      </c>
    </row>
    <row r="86" spans="1:17">
      <c r="A86" s="53" t="s">
        <v>24</v>
      </c>
      <c r="B86" s="54"/>
      <c r="C86" s="52"/>
      <c r="D86" s="52">
        <f>D76+D85</f>
        <v>0</v>
      </c>
      <c r="E86" s="52"/>
      <c r="F86" s="52">
        <f>F76+F85</f>
        <v>0</v>
      </c>
      <c r="G86" s="52"/>
      <c r="H86" s="52">
        <f>H76+H85</f>
        <v>0</v>
      </c>
      <c r="I86" s="52"/>
      <c r="J86" s="52">
        <f>J76+J85</f>
        <v>0</v>
      </c>
      <c r="K86" s="52"/>
      <c r="L86" s="52">
        <f>L76+L85</f>
        <v>0</v>
      </c>
      <c r="M86" s="52"/>
      <c r="N86" s="52">
        <f>N76+N85</f>
        <v>0</v>
      </c>
      <c r="O86" s="52"/>
      <c r="P86" s="52">
        <f>P76+P85</f>
        <v>0</v>
      </c>
      <c r="Q86" s="52">
        <f>Q76+Q85</f>
        <v>0</v>
      </c>
    </row>
    <row r="87" spans="1:17">
      <c r="A87" s="57" t="s">
        <v>25</v>
      </c>
      <c r="B87" s="56"/>
      <c r="C87" s="58"/>
      <c r="D87" s="58">
        <f>D68+D72-D86</f>
        <v>86605</v>
      </c>
      <c r="E87" s="58"/>
      <c r="F87" s="58">
        <f>F68+F72-F86</f>
        <v>86605</v>
      </c>
      <c r="G87" s="58"/>
      <c r="H87" s="58">
        <f>H68+H72-H86</f>
        <v>86605</v>
      </c>
      <c r="I87" s="58"/>
      <c r="J87" s="58">
        <f>J68+J72-J86</f>
        <v>86605</v>
      </c>
      <c r="K87" s="58"/>
      <c r="L87" s="58">
        <f>L68+L72-L86</f>
        <v>86605</v>
      </c>
      <c r="M87" s="58"/>
      <c r="N87" s="58">
        <f>N68+N72-N86</f>
        <v>86605</v>
      </c>
      <c r="O87" s="58"/>
      <c r="P87" s="58">
        <f>P68+P72-P86</f>
        <v>86605</v>
      </c>
      <c r="Q87" s="58">
        <f>Q68+Q72-Q86</f>
        <v>86605</v>
      </c>
    </row>
    <row r="88" spans="1:17">
      <c r="A88" s="13" t="s">
        <v>12</v>
      </c>
      <c r="B88" s="14"/>
      <c r="C88" s="26"/>
      <c r="D88" s="27"/>
      <c r="E88" s="26"/>
      <c r="F88" s="27"/>
      <c r="G88" s="26"/>
      <c r="H88" s="27"/>
      <c r="I88" s="26"/>
      <c r="J88" s="27"/>
      <c r="K88" s="26"/>
      <c r="L88" s="27"/>
      <c r="M88" s="13"/>
      <c r="N88" s="14"/>
      <c r="O88" s="13"/>
      <c r="P88" s="14"/>
      <c r="Q88" s="7"/>
    </row>
    <row r="89" spans="1:17">
      <c r="A89" s="17"/>
      <c r="B89" s="18"/>
      <c r="C89" s="28"/>
      <c r="D89" s="29"/>
      <c r="E89" s="28"/>
      <c r="F89" s="29"/>
      <c r="G89" s="28"/>
      <c r="H89" s="29"/>
      <c r="I89" s="28"/>
      <c r="J89" s="29"/>
      <c r="K89" s="28"/>
      <c r="L89" s="29"/>
      <c r="M89" s="17"/>
      <c r="N89" s="18"/>
      <c r="O89" s="17"/>
      <c r="P89" s="18"/>
      <c r="Q89" s="19"/>
    </row>
    <row r="90" spans="1:17">
      <c r="A90" s="17"/>
      <c r="B90" s="18"/>
      <c r="C90" s="28"/>
      <c r="D90" s="29"/>
      <c r="E90" s="28"/>
      <c r="F90" s="29"/>
      <c r="G90" s="28"/>
      <c r="H90" s="29"/>
      <c r="I90" s="28"/>
      <c r="J90" s="29"/>
      <c r="K90" s="28"/>
      <c r="L90" s="29"/>
      <c r="M90" s="17"/>
      <c r="N90" s="18"/>
      <c r="O90" s="17"/>
      <c r="P90" s="18"/>
      <c r="Q90" s="19"/>
    </row>
    <row r="91" spans="1:17">
      <c r="A91" s="17"/>
      <c r="B91" s="18"/>
      <c r="C91" s="28"/>
      <c r="D91" s="29"/>
      <c r="E91" s="28"/>
      <c r="F91" s="29"/>
      <c r="G91" s="28"/>
      <c r="H91" s="29"/>
      <c r="I91" s="28"/>
      <c r="J91" s="29"/>
      <c r="K91" s="28"/>
      <c r="L91" s="29"/>
      <c r="M91" s="17"/>
      <c r="N91" s="18"/>
      <c r="O91" s="17"/>
      <c r="P91" s="18"/>
      <c r="Q91" s="19"/>
    </row>
    <row r="92" spans="1:17">
      <c r="A92" s="17"/>
      <c r="B92" s="18"/>
      <c r="C92" s="28"/>
      <c r="D92" s="29"/>
      <c r="E92" s="28"/>
      <c r="F92" s="29"/>
      <c r="G92" s="28"/>
      <c r="H92" s="29"/>
      <c r="I92" s="28"/>
      <c r="J92" s="29"/>
      <c r="K92" s="28"/>
      <c r="L92" s="29"/>
      <c r="M92" s="17"/>
      <c r="N92" s="18"/>
      <c r="O92" s="17"/>
      <c r="P92" s="18"/>
      <c r="Q92" s="19"/>
    </row>
    <row r="93" spans="1:17">
      <c r="A93" s="17"/>
      <c r="B93" s="18"/>
      <c r="C93" s="28"/>
      <c r="D93" s="29"/>
      <c r="E93" s="28"/>
      <c r="F93" s="29"/>
      <c r="G93" s="28"/>
      <c r="H93" s="29"/>
      <c r="I93" s="28"/>
      <c r="J93" s="29"/>
      <c r="K93" s="28"/>
      <c r="L93" s="29"/>
      <c r="M93" s="17"/>
      <c r="N93" s="18"/>
      <c r="O93" s="17"/>
      <c r="P93" s="18"/>
      <c r="Q93" s="19"/>
    </row>
    <row r="94" spans="1:17">
      <c r="A94" s="17"/>
      <c r="B94" s="18"/>
      <c r="C94" s="28"/>
      <c r="D94" s="29"/>
      <c r="E94" s="28"/>
      <c r="F94" s="29"/>
      <c r="G94" s="28"/>
      <c r="H94" s="29"/>
      <c r="I94" s="28"/>
      <c r="J94" s="29"/>
      <c r="K94" s="28"/>
      <c r="L94" s="29"/>
      <c r="M94" s="17"/>
      <c r="N94" s="18"/>
      <c r="O94" s="17"/>
      <c r="P94" s="18"/>
      <c r="Q94" s="19"/>
    </row>
    <row r="95" spans="1:17">
      <c r="A95" s="15"/>
      <c r="B95" s="16"/>
      <c r="C95" s="30"/>
      <c r="D95" s="31"/>
      <c r="E95" s="30"/>
      <c r="F95" s="31"/>
      <c r="G95" s="30"/>
      <c r="H95" s="31"/>
      <c r="I95" s="30"/>
      <c r="J95" s="31"/>
      <c r="K95" s="30"/>
      <c r="L95" s="31"/>
      <c r="M95" s="15"/>
      <c r="N95" s="16"/>
      <c r="O95" s="15"/>
      <c r="P95" s="16"/>
      <c r="Q95" s="5"/>
    </row>
    <row r="97" spans="1:17">
      <c r="A97" s="21" t="str">
        <f>A1</f>
        <v>2021年</v>
      </c>
      <c r="B97" s="21"/>
      <c r="C97" s="21" t="str">
        <f>C1</f>
        <v>12月</v>
      </c>
      <c r="D97" s="4" t="s">
        <v>45</v>
      </c>
    </row>
    <row r="98" spans="1:17" ht="11.25" customHeight="1">
      <c r="A98" s="283"/>
      <c r="B98" s="284"/>
      <c r="C98" s="32"/>
      <c r="D98" s="12" t="s">
        <v>33</v>
      </c>
      <c r="E98" s="33"/>
      <c r="F98" s="22" t="s">
        <v>34</v>
      </c>
      <c r="G98" s="33"/>
      <c r="H98" s="22" t="s">
        <v>37</v>
      </c>
      <c r="I98" s="33"/>
      <c r="J98" s="22" t="s">
        <v>38</v>
      </c>
      <c r="K98" s="33"/>
      <c r="L98" s="22" t="s">
        <v>39</v>
      </c>
      <c r="M98" s="2"/>
      <c r="N98" s="22" t="s">
        <v>40</v>
      </c>
      <c r="O98" s="2"/>
      <c r="P98" s="22" t="s">
        <v>41</v>
      </c>
      <c r="Q98" s="290" t="s">
        <v>42</v>
      </c>
    </row>
    <row r="99" spans="1:17" ht="11.25" customHeight="1">
      <c r="A99" s="285"/>
      <c r="B99" s="286"/>
      <c r="C99" s="34" t="s">
        <v>31</v>
      </c>
      <c r="D99" s="34" t="s">
        <v>32</v>
      </c>
      <c r="E99" s="34" t="s">
        <v>31</v>
      </c>
      <c r="F99" s="34" t="s">
        <v>32</v>
      </c>
      <c r="G99" s="34" t="s">
        <v>31</v>
      </c>
      <c r="H99" s="34" t="s">
        <v>32</v>
      </c>
      <c r="I99" s="34" t="s">
        <v>31</v>
      </c>
      <c r="J99" s="34" t="s">
        <v>32</v>
      </c>
      <c r="K99" s="34" t="s">
        <v>31</v>
      </c>
      <c r="L99" s="34" t="s">
        <v>32</v>
      </c>
      <c r="M99" s="11" t="s">
        <v>31</v>
      </c>
      <c r="N99" s="11" t="s">
        <v>32</v>
      </c>
      <c r="O99" s="11" t="s">
        <v>31</v>
      </c>
      <c r="P99" s="11" t="s">
        <v>32</v>
      </c>
      <c r="Q99" s="291"/>
    </row>
    <row r="100" spans="1:17">
      <c r="A100" s="53" t="s">
        <v>13</v>
      </c>
      <c r="B100" s="54"/>
      <c r="C100" s="50"/>
      <c r="D100" s="51">
        <f>P87</f>
        <v>86605</v>
      </c>
      <c r="E100" s="50"/>
      <c r="F100" s="52">
        <f>D119</f>
        <v>86605</v>
      </c>
      <c r="G100" s="50"/>
      <c r="H100" s="52">
        <f>F119</f>
        <v>86605</v>
      </c>
      <c r="I100" s="50"/>
      <c r="J100" s="52">
        <f>H119</f>
        <v>86605</v>
      </c>
      <c r="K100" s="50"/>
      <c r="L100" s="52">
        <f>J119</f>
        <v>86605</v>
      </c>
      <c r="M100" s="50"/>
      <c r="N100" s="52">
        <f>L119</f>
        <v>86605</v>
      </c>
      <c r="O100" s="50"/>
      <c r="P100" s="52">
        <f>N119</f>
        <v>86605</v>
      </c>
      <c r="Q100" s="51">
        <f>D100</f>
        <v>86605</v>
      </c>
    </row>
    <row r="101" spans="1:17" ht="13" customHeight="1">
      <c r="A101" s="280" t="s">
        <v>36</v>
      </c>
      <c r="B101" s="5" t="s">
        <v>55</v>
      </c>
      <c r="C101" s="35"/>
      <c r="D101" s="36"/>
      <c r="E101" s="35"/>
      <c r="F101" s="36"/>
      <c r="G101" s="35"/>
      <c r="H101" s="36"/>
      <c r="I101" s="35"/>
      <c r="J101" s="36"/>
      <c r="K101" s="35"/>
      <c r="L101" s="36"/>
      <c r="M101" s="6"/>
      <c r="N101" s="24"/>
      <c r="O101" s="6"/>
      <c r="P101" s="24"/>
      <c r="Q101" s="24">
        <f>SUM(D101,F101,H101,J101,L101,N101,P101)</f>
        <v>0</v>
      </c>
    </row>
    <row r="102" spans="1:17">
      <c r="A102" s="281"/>
      <c r="B102" s="6" t="s">
        <v>11</v>
      </c>
      <c r="C102" s="35"/>
      <c r="D102" s="36"/>
      <c r="E102" s="35"/>
      <c r="F102" s="36"/>
      <c r="G102" s="35"/>
      <c r="H102" s="36"/>
      <c r="I102" s="35"/>
      <c r="J102" s="36"/>
      <c r="K102" s="35"/>
      <c r="L102" s="36"/>
      <c r="M102" s="6"/>
      <c r="N102" s="24"/>
      <c r="O102" s="6"/>
      <c r="P102" s="24"/>
      <c r="Q102" s="24">
        <f>SUM(D102,F102,H102,J102,L102,N102,P102)</f>
        <v>0</v>
      </c>
    </row>
    <row r="103" spans="1:17">
      <c r="A103" s="282"/>
      <c r="B103" s="7" t="s">
        <v>14</v>
      </c>
      <c r="C103" s="35"/>
      <c r="D103" s="36"/>
      <c r="E103" s="35"/>
      <c r="F103" s="36"/>
      <c r="G103" s="35"/>
      <c r="H103" s="36"/>
      <c r="I103" s="35"/>
      <c r="J103" s="36"/>
      <c r="K103" s="35"/>
      <c r="L103" s="36"/>
      <c r="M103" s="6"/>
      <c r="N103" s="24"/>
      <c r="O103" s="6"/>
      <c r="P103" s="24"/>
      <c r="Q103" s="24">
        <f>SUM(D103,F103,H103,J103,L103,N103,P103)</f>
        <v>0</v>
      </c>
    </row>
    <row r="104" spans="1:17">
      <c r="A104" s="53" t="s">
        <v>15</v>
      </c>
      <c r="B104" s="54"/>
      <c r="C104" s="50"/>
      <c r="D104" s="52">
        <f>SUM(D101:D103)</f>
        <v>0</v>
      </c>
      <c r="E104" s="50"/>
      <c r="F104" s="52">
        <f>SUM(F101:F103)</f>
        <v>0</v>
      </c>
      <c r="G104" s="50"/>
      <c r="H104" s="52">
        <f>SUM(H101:H103)</f>
        <v>0</v>
      </c>
      <c r="I104" s="50"/>
      <c r="J104" s="52">
        <f>SUM(J101:J103)</f>
        <v>0</v>
      </c>
      <c r="K104" s="50"/>
      <c r="L104" s="52">
        <f>SUM(L101:L103)</f>
        <v>0</v>
      </c>
      <c r="M104" s="50"/>
      <c r="N104" s="52">
        <f>SUM(N101:N103)</f>
        <v>0</v>
      </c>
      <c r="O104" s="50"/>
      <c r="P104" s="52">
        <f>SUM(P101:P103)</f>
        <v>0</v>
      </c>
      <c r="Q104" s="52">
        <f>SUM(Q101:Q103)</f>
        <v>0</v>
      </c>
    </row>
    <row r="105" spans="1:17" ht="13" customHeight="1">
      <c r="A105" s="287" t="s">
        <v>28</v>
      </c>
      <c r="B105" s="1" t="s">
        <v>16</v>
      </c>
      <c r="C105" s="35"/>
      <c r="D105" s="36"/>
      <c r="E105" s="35"/>
      <c r="F105" s="36"/>
      <c r="G105" s="35"/>
      <c r="H105" s="36"/>
      <c r="I105" s="35"/>
      <c r="J105" s="36"/>
      <c r="K105" s="35"/>
      <c r="L105" s="36"/>
      <c r="M105" s="6"/>
      <c r="N105" s="24"/>
      <c r="O105" s="6"/>
      <c r="P105" s="24"/>
      <c r="Q105" s="24">
        <f>SUM(D105,F105,H105,J105,L105,N105,P105)</f>
        <v>0</v>
      </c>
    </row>
    <row r="106" spans="1:17" ht="13" customHeight="1">
      <c r="A106" s="288"/>
      <c r="B106" s="1" t="s">
        <v>17</v>
      </c>
      <c r="C106" s="35"/>
      <c r="D106" s="36"/>
      <c r="E106" s="35"/>
      <c r="F106" s="36"/>
      <c r="G106" s="35"/>
      <c r="H106" s="36"/>
      <c r="I106" s="35"/>
      <c r="J106" s="36"/>
      <c r="K106" s="35"/>
      <c r="L106" s="36"/>
      <c r="M106" s="6"/>
      <c r="N106" s="24"/>
      <c r="O106" s="6"/>
      <c r="P106" s="24"/>
      <c r="Q106" s="24">
        <f>SUM(D106,F106,H106,J106,L106,N106,P106)</f>
        <v>0</v>
      </c>
    </row>
    <row r="107" spans="1:17" ht="13" customHeight="1">
      <c r="A107" s="288"/>
      <c r="B107" s="1" t="s">
        <v>26</v>
      </c>
      <c r="C107" s="35"/>
      <c r="D107" s="36"/>
      <c r="E107" s="35"/>
      <c r="F107" s="36"/>
      <c r="G107" s="35"/>
      <c r="H107" s="36"/>
      <c r="I107" s="35"/>
      <c r="J107" s="36"/>
      <c r="K107" s="35"/>
      <c r="L107" s="36"/>
      <c r="M107" s="6"/>
      <c r="N107" s="24"/>
      <c r="O107" s="6"/>
      <c r="P107" s="24"/>
      <c r="Q107" s="24">
        <f>SUM(D107,F107,H107,J107,L107,N107,P107)</f>
        <v>0</v>
      </c>
    </row>
    <row r="108" spans="1:17" ht="14">
      <c r="A108" s="288"/>
      <c r="B108" s="55" t="s">
        <v>18</v>
      </c>
      <c r="C108" s="50"/>
      <c r="D108" s="52">
        <f>SUM(D105:D107)</f>
        <v>0</v>
      </c>
      <c r="E108" s="50"/>
      <c r="F108" s="52">
        <f>SUM(F105:F107)</f>
        <v>0</v>
      </c>
      <c r="G108" s="50"/>
      <c r="H108" s="52">
        <f>SUM(H105:H107)</f>
        <v>0</v>
      </c>
      <c r="I108" s="50"/>
      <c r="J108" s="52">
        <f>SUM(J105:J107)</f>
        <v>0</v>
      </c>
      <c r="K108" s="50"/>
      <c r="L108" s="52">
        <f>SUM(L105:L107)</f>
        <v>0</v>
      </c>
      <c r="M108" s="50"/>
      <c r="N108" s="52">
        <f>SUM(N105:N107)</f>
        <v>0</v>
      </c>
      <c r="O108" s="50"/>
      <c r="P108" s="52">
        <f>SUM(P105:P107)</f>
        <v>0</v>
      </c>
      <c r="Q108" s="52">
        <f>SUM(Q105:Q107)</f>
        <v>0</v>
      </c>
    </row>
    <row r="109" spans="1:17" ht="14">
      <c r="A109" s="288"/>
      <c r="B109" s="1" t="s">
        <v>27</v>
      </c>
      <c r="C109" s="35"/>
      <c r="D109" s="36"/>
      <c r="E109" s="35"/>
      <c r="F109" s="36"/>
      <c r="G109" s="35"/>
      <c r="H109" s="36"/>
      <c r="I109" s="35"/>
      <c r="J109" s="36"/>
      <c r="K109" s="35"/>
      <c r="L109" s="36"/>
      <c r="M109" s="6"/>
      <c r="N109" s="24"/>
      <c r="O109" s="6"/>
      <c r="P109" s="24"/>
      <c r="Q109" s="24">
        <f t="shared" ref="Q109:Q116" si="15">SUM(D109,F109,H109,J109,L109,N109,P109)</f>
        <v>0</v>
      </c>
    </row>
    <row r="110" spans="1:17" ht="14">
      <c r="A110" s="288"/>
      <c r="B110" s="1" t="s">
        <v>29</v>
      </c>
      <c r="C110" s="35"/>
      <c r="D110" s="36"/>
      <c r="E110" s="35"/>
      <c r="F110" s="36"/>
      <c r="G110" s="35"/>
      <c r="H110" s="36"/>
      <c r="I110" s="35"/>
      <c r="J110" s="36"/>
      <c r="K110" s="35"/>
      <c r="L110" s="36"/>
      <c r="M110" s="35"/>
      <c r="N110" s="36"/>
      <c r="O110" s="6"/>
      <c r="P110" s="24"/>
      <c r="Q110" s="24">
        <f t="shared" si="15"/>
        <v>0</v>
      </c>
    </row>
    <row r="111" spans="1:17" ht="14">
      <c r="A111" s="288"/>
      <c r="B111" s="1" t="s">
        <v>20</v>
      </c>
      <c r="C111" s="35"/>
      <c r="D111" s="36"/>
      <c r="E111" s="35"/>
      <c r="F111" s="36"/>
      <c r="G111" s="35"/>
      <c r="H111" s="36"/>
      <c r="I111" s="35"/>
      <c r="J111" s="36"/>
      <c r="K111" s="35"/>
      <c r="L111" s="36"/>
      <c r="M111" s="35"/>
      <c r="N111" s="36"/>
      <c r="O111" s="6"/>
      <c r="P111" s="24"/>
      <c r="Q111" s="24">
        <f t="shared" si="15"/>
        <v>0</v>
      </c>
    </row>
    <row r="112" spans="1:17" ht="14">
      <c r="A112" s="288"/>
      <c r="B112" s="1" t="s">
        <v>21</v>
      </c>
      <c r="C112" s="35"/>
      <c r="D112" s="36"/>
      <c r="E112" s="35"/>
      <c r="F112" s="36"/>
      <c r="G112" s="35"/>
      <c r="H112" s="36"/>
      <c r="I112" s="35"/>
      <c r="J112" s="36"/>
      <c r="K112" s="35"/>
      <c r="L112" s="36"/>
      <c r="M112" s="6"/>
      <c r="N112" s="24"/>
      <c r="O112" s="6"/>
      <c r="P112" s="24"/>
      <c r="Q112" s="24">
        <f t="shared" si="15"/>
        <v>0</v>
      </c>
    </row>
    <row r="113" spans="1:17" ht="14">
      <c r="A113" s="288"/>
      <c r="B113" s="1" t="s">
        <v>22</v>
      </c>
      <c r="C113" s="35"/>
      <c r="D113" s="36"/>
      <c r="E113" s="35"/>
      <c r="F113" s="36"/>
      <c r="G113" s="35"/>
      <c r="H113" s="36"/>
      <c r="I113" s="35"/>
      <c r="J113" s="36"/>
      <c r="K113" s="35"/>
      <c r="L113" s="36"/>
      <c r="M113" s="6"/>
      <c r="N113" s="24"/>
      <c r="O113" s="6"/>
      <c r="P113" s="24"/>
      <c r="Q113" s="24">
        <f t="shared" si="15"/>
        <v>0</v>
      </c>
    </row>
    <row r="114" spans="1:17" ht="14">
      <c r="A114" s="288"/>
      <c r="B114" s="1" t="s">
        <v>23</v>
      </c>
      <c r="C114" s="35"/>
      <c r="D114" s="36"/>
      <c r="E114" s="35"/>
      <c r="F114" s="36"/>
      <c r="G114" s="35"/>
      <c r="H114" s="36"/>
      <c r="I114" s="35"/>
      <c r="J114" s="36"/>
      <c r="K114" s="35"/>
      <c r="L114" s="36"/>
      <c r="M114" s="6"/>
      <c r="N114" s="24"/>
      <c r="O114" s="6"/>
      <c r="P114" s="24"/>
      <c r="Q114" s="24">
        <f t="shared" si="15"/>
        <v>0</v>
      </c>
    </row>
    <row r="115" spans="1:17" ht="14">
      <c r="A115" s="288"/>
      <c r="B115" s="1" t="s">
        <v>19</v>
      </c>
      <c r="C115" s="35"/>
      <c r="D115" s="36"/>
      <c r="E115" s="35"/>
      <c r="F115" s="36"/>
      <c r="G115" s="35"/>
      <c r="H115" s="36"/>
      <c r="I115" s="35"/>
      <c r="J115" s="36"/>
      <c r="K115" s="35"/>
      <c r="L115" s="36"/>
      <c r="M115" s="6"/>
      <c r="N115" s="24"/>
      <c r="O115" s="6"/>
      <c r="P115" s="24"/>
      <c r="Q115" s="24">
        <f t="shared" si="15"/>
        <v>0</v>
      </c>
    </row>
    <row r="116" spans="1:17" ht="14">
      <c r="A116" s="288"/>
      <c r="B116" s="1" t="s">
        <v>30</v>
      </c>
      <c r="C116" s="35"/>
      <c r="D116" s="36"/>
      <c r="E116" s="35"/>
      <c r="F116" s="36"/>
      <c r="G116" s="35"/>
      <c r="H116" s="36"/>
      <c r="I116" s="35"/>
      <c r="J116" s="36"/>
      <c r="K116" s="35"/>
      <c r="L116" s="36"/>
      <c r="M116" s="6"/>
      <c r="N116" s="24"/>
      <c r="O116" s="6"/>
      <c r="P116" s="24"/>
      <c r="Q116" s="24">
        <f t="shared" si="15"/>
        <v>0</v>
      </c>
    </row>
    <row r="117" spans="1:17" ht="14">
      <c r="A117" s="289"/>
      <c r="B117" s="55" t="s">
        <v>18</v>
      </c>
      <c r="C117" s="52"/>
      <c r="D117" s="52">
        <f>SUM(D109:D116)</f>
        <v>0</v>
      </c>
      <c r="E117" s="52"/>
      <c r="F117" s="52">
        <f>SUM(F109:F116)</f>
        <v>0</v>
      </c>
      <c r="G117" s="52"/>
      <c r="H117" s="52">
        <f>SUM(H109:H116)</f>
        <v>0</v>
      </c>
      <c r="I117" s="52"/>
      <c r="J117" s="52">
        <f>SUM(J109:J116)</f>
        <v>0</v>
      </c>
      <c r="K117" s="52"/>
      <c r="L117" s="52">
        <f>SUM(L109:L116)</f>
        <v>0</v>
      </c>
      <c r="M117" s="52"/>
      <c r="N117" s="52">
        <f>SUM(N109:N116)</f>
        <v>0</v>
      </c>
      <c r="O117" s="52"/>
      <c r="P117" s="52">
        <f>SUM(P109:P116)</f>
        <v>0</v>
      </c>
      <c r="Q117" s="52">
        <f>SUM(Q109:Q116)</f>
        <v>0</v>
      </c>
    </row>
    <row r="118" spans="1:17">
      <c r="A118" s="53" t="s">
        <v>24</v>
      </c>
      <c r="B118" s="54"/>
      <c r="C118" s="52"/>
      <c r="D118" s="52">
        <f>D108+D117</f>
        <v>0</v>
      </c>
      <c r="E118" s="52"/>
      <c r="F118" s="52">
        <f>F108+F117</f>
        <v>0</v>
      </c>
      <c r="G118" s="52"/>
      <c r="H118" s="52">
        <f>H108+H117</f>
        <v>0</v>
      </c>
      <c r="I118" s="52"/>
      <c r="J118" s="52">
        <f>J108+J117</f>
        <v>0</v>
      </c>
      <c r="K118" s="52"/>
      <c r="L118" s="52">
        <f>L108+L117</f>
        <v>0</v>
      </c>
      <c r="M118" s="52"/>
      <c r="N118" s="52">
        <f>N108+N117</f>
        <v>0</v>
      </c>
      <c r="O118" s="52"/>
      <c r="P118" s="52">
        <f>P108+P117</f>
        <v>0</v>
      </c>
      <c r="Q118" s="52">
        <f>Q108+Q117</f>
        <v>0</v>
      </c>
    </row>
    <row r="119" spans="1:17">
      <c r="A119" s="57" t="s">
        <v>25</v>
      </c>
      <c r="B119" s="56"/>
      <c r="C119" s="58"/>
      <c r="D119" s="58">
        <f>D100+D104-D118</f>
        <v>86605</v>
      </c>
      <c r="E119" s="58"/>
      <c r="F119" s="58">
        <f>F100+F104-F118</f>
        <v>86605</v>
      </c>
      <c r="G119" s="58"/>
      <c r="H119" s="58">
        <f>H100+H104-H118</f>
        <v>86605</v>
      </c>
      <c r="I119" s="58"/>
      <c r="J119" s="58">
        <f>J100+J104-J118</f>
        <v>86605</v>
      </c>
      <c r="K119" s="58"/>
      <c r="L119" s="58">
        <f>L100+L104-L118</f>
        <v>86605</v>
      </c>
      <c r="M119" s="58"/>
      <c r="N119" s="58">
        <f>N100+N104-N118</f>
        <v>86605</v>
      </c>
      <c r="O119" s="58"/>
      <c r="P119" s="58">
        <f>P100+P104-P118</f>
        <v>86605</v>
      </c>
      <c r="Q119" s="58">
        <f>Q100+Q104-Q118</f>
        <v>86605</v>
      </c>
    </row>
    <row r="120" spans="1:17">
      <c r="A120" s="13" t="s">
        <v>12</v>
      </c>
      <c r="B120" s="14"/>
      <c r="C120" s="26"/>
      <c r="D120" s="27"/>
      <c r="E120" s="26"/>
      <c r="F120" s="27"/>
      <c r="G120" s="26"/>
      <c r="H120" s="27"/>
      <c r="I120" s="26"/>
      <c r="J120" s="27"/>
      <c r="K120" s="26"/>
      <c r="L120" s="27"/>
      <c r="M120" s="13"/>
      <c r="N120" s="14"/>
      <c r="O120" s="13"/>
      <c r="P120" s="14"/>
      <c r="Q120" s="7"/>
    </row>
    <row r="121" spans="1:17">
      <c r="A121" s="17"/>
      <c r="B121" s="18"/>
      <c r="C121" s="28"/>
      <c r="D121" s="29"/>
      <c r="E121" s="28"/>
      <c r="F121" s="29"/>
      <c r="G121" s="28"/>
      <c r="H121" s="29"/>
      <c r="I121" s="28"/>
      <c r="J121" s="29"/>
      <c r="K121" s="28"/>
      <c r="L121" s="29"/>
      <c r="M121" s="17"/>
      <c r="N121" s="18"/>
      <c r="O121" s="17"/>
      <c r="P121" s="18"/>
      <c r="Q121" s="19"/>
    </row>
    <row r="122" spans="1:17">
      <c r="A122" s="17"/>
      <c r="B122" s="18"/>
      <c r="C122" s="28"/>
      <c r="D122" s="29"/>
      <c r="E122" s="28"/>
      <c r="F122" s="29"/>
      <c r="G122" s="28"/>
      <c r="H122" s="29"/>
      <c r="I122" s="28"/>
      <c r="J122" s="29"/>
      <c r="K122" s="28"/>
      <c r="L122" s="29"/>
      <c r="M122" s="17"/>
      <c r="N122" s="18"/>
      <c r="O122" s="17"/>
      <c r="P122" s="18"/>
      <c r="Q122" s="19"/>
    </row>
    <row r="123" spans="1:17">
      <c r="A123" s="17"/>
      <c r="B123" s="18"/>
      <c r="C123" s="28"/>
      <c r="D123" s="29"/>
      <c r="E123" s="28"/>
      <c r="F123" s="29"/>
      <c r="G123" s="28"/>
      <c r="H123" s="29"/>
      <c r="I123" s="28"/>
      <c r="J123" s="29"/>
      <c r="K123" s="28"/>
      <c r="L123" s="29"/>
      <c r="M123" s="17"/>
      <c r="N123" s="18"/>
      <c r="O123" s="17"/>
      <c r="P123" s="18"/>
      <c r="Q123" s="19"/>
    </row>
    <row r="124" spans="1:17">
      <c r="A124" s="17"/>
      <c r="B124" s="18"/>
      <c r="C124" s="28"/>
      <c r="D124" s="29"/>
      <c r="E124" s="28"/>
      <c r="F124" s="29"/>
      <c r="G124" s="28"/>
      <c r="H124" s="29"/>
      <c r="I124" s="28"/>
      <c r="J124" s="29"/>
      <c r="K124" s="28"/>
      <c r="L124" s="29"/>
      <c r="M124" s="17"/>
      <c r="N124" s="18"/>
      <c r="O124" s="17"/>
      <c r="P124" s="18"/>
      <c r="Q124" s="19"/>
    </row>
    <row r="125" spans="1:17">
      <c r="A125" s="17"/>
      <c r="B125" s="18"/>
      <c r="C125" s="28"/>
      <c r="D125" s="29"/>
      <c r="E125" s="28"/>
      <c r="F125" s="29"/>
      <c r="G125" s="28"/>
      <c r="H125" s="29"/>
      <c r="I125" s="28"/>
      <c r="J125" s="29"/>
      <c r="K125" s="28"/>
      <c r="L125" s="29"/>
      <c r="M125" s="17"/>
      <c r="N125" s="18"/>
      <c r="O125" s="17"/>
      <c r="P125" s="18"/>
      <c r="Q125" s="19"/>
    </row>
    <row r="126" spans="1:17">
      <c r="A126" s="17"/>
      <c r="B126" s="18"/>
      <c r="C126" s="28"/>
      <c r="D126" s="29"/>
      <c r="E126" s="28"/>
      <c r="F126" s="29"/>
      <c r="G126" s="28"/>
      <c r="H126" s="29"/>
      <c r="I126" s="28"/>
      <c r="J126" s="29"/>
      <c r="K126" s="28"/>
      <c r="L126" s="29"/>
      <c r="M126" s="17"/>
      <c r="N126" s="18"/>
      <c r="O126" s="17"/>
      <c r="P126" s="18"/>
      <c r="Q126" s="19"/>
    </row>
    <row r="127" spans="1:17">
      <c r="A127" s="15"/>
      <c r="B127" s="16"/>
      <c r="C127" s="30"/>
      <c r="D127" s="31"/>
      <c r="E127" s="30"/>
      <c r="F127" s="31"/>
      <c r="G127" s="30"/>
      <c r="H127" s="31"/>
      <c r="I127" s="30"/>
      <c r="J127" s="31"/>
      <c r="K127" s="30"/>
      <c r="L127" s="31"/>
      <c r="M127" s="15"/>
      <c r="N127" s="16"/>
      <c r="O127" s="15"/>
      <c r="P127" s="16"/>
      <c r="Q127" s="5"/>
    </row>
    <row r="129" spans="1:17">
      <c r="A129" s="21" t="str">
        <f>A1</f>
        <v>2021年</v>
      </c>
      <c r="B129" s="21"/>
      <c r="C129" s="21" t="str">
        <f>C1</f>
        <v>12月</v>
      </c>
      <c r="D129" s="4" t="s">
        <v>46</v>
      </c>
    </row>
    <row r="130" spans="1:17" ht="11.25" customHeight="1">
      <c r="A130" s="283"/>
      <c r="B130" s="284"/>
      <c r="C130" s="32"/>
      <c r="D130" s="12" t="s">
        <v>33</v>
      </c>
      <c r="E130" s="33"/>
      <c r="F130" s="22" t="s">
        <v>34</v>
      </c>
      <c r="G130" s="33"/>
      <c r="H130" s="22" t="s">
        <v>37</v>
      </c>
      <c r="I130" s="33"/>
      <c r="J130" s="22" t="s">
        <v>38</v>
      </c>
      <c r="K130" s="33"/>
      <c r="L130" s="22" t="s">
        <v>39</v>
      </c>
      <c r="M130" s="33"/>
      <c r="N130" s="22" t="s">
        <v>40</v>
      </c>
      <c r="O130" s="33"/>
      <c r="P130" s="22" t="s">
        <v>41</v>
      </c>
      <c r="Q130" s="290" t="s">
        <v>42</v>
      </c>
    </row>
    <row r="131" spans="1:17" ht="11.25" customHeight="1">
      <c r="A131" s="285"/>
      <c r="B131" s="286"/>
      <c r="C131" s="34" t="s">
        <v>31</v>
      </c>
      <c r="D131" s="34" t="s">
        <v>32</v>
      </c>
      <c r="E131" s="34" t="s">
        <v>31</v>
      </c>
      <c r="F131" s="34" t="s">
        <v>32</v>
      </c>
      <c r="G131" s="34" t="s">
        <v>31</v>
      </c>
      <c r="H131" s="34" t="s">
        <v>32</v>
      </c>
      <c r="I131" s="34" t="s">
        <v>31</v>
      </c>
      <c r="J131" s="34" t="s">
        <v>32</v>
      </c>
      <c r="K131" s="34" t="s">
        <v>31</v>
      </c>
      <c r="L131" s="34" t="s">
        <v>32</v>
      </c>
      <c r="M131" s="34" t="s">
        <v>31</v>
      </c>
      <c r="N131" s="34" t="s">
        <v>32</v>
      </c>
      <c r="O131" s="34" t="s">
        <v>31</v>
      </c>
      <c r="P131" s="34" t="s">
        <v>32</v>
      </c>
      <c r="Q131" s="291"/>
    </row>
    <row r="132" spans="1:17">
      <c r="A132" s="53" t="s">
        <v>13</v>
      </c>
      <c r="B132" s="54"/>
      <c r="C132" s="50"/>
      <c r="D132" s="51">
        <f>P119</f>
        <v>86605</v>
      </c>
      <c r="E132" s="50"/>
      <c r="F132" s="52">
        <f>D151</f>
        <v>86605</v>
      </c>
      <c r="G132" s="50"/>
      <c r="H132" s="52">
        <f>F151</f>
        <v>86605</v>
      </c>
      <c r="I132" s="50"/>
      <c r="J132" s="52">
        <f>H151</f>
        <v>86605</v>
      </c>
      <c r="K132" s="50"/>
      <c r="L132" s="52">
        <f>J151</f>
        <v>86605</v>
      </c>
      <c r="M132" s="50"/>
      <c r="N132" s="52">
        <f>L151</f>
        <v>86605</v>
      </c>
      <c r="O132" s="50"/>
      <c r="P132" s="52">
        <f>N151</f>
        <v>86605</v>
      </c>
      <c r="Q132" s="51">
        <f>D132</f>
        <v>86605</v>
      </c>
    </row>
    <row r="133" spans="1:17" ht="13" customHeight="1">
      <c r="A133" s="280" t="s">
        <v>36</v>
      </c>
      <c r="B133" s="5" t="s">
        <v>55</v>
      </c>
      <c r="C133" s="35"/>
      <c r="D133" s="36"/>
      <c r="E133" s="35"/>
      <c r="F133" s="36"/>
      <c r="G133" s="35"/>
      <c r="H133" s="36"/>
      <c r="I133" s="35"/>
      <c r="J133" s="36"/>
      <c r="K133" s="35"/>
      <c r="L133" s="36"/>
      <c r="M133" s="35"/>
      <c r="N133" s="36"/>
      <c r="O133" s="35"/>
      <c r="P133" s="36"/>
      <c r="Q133" s="24">
        <f>SUM(D133,F133,H133,J133,L133,N133,P133)</f>
        <v>0</v>
      </c>
    </row>
    <row r="134" spans="1:17">
      <c r="A134" s="281"/>
      <c r="B134" s="6" t="s">
        <v>11</v>
      </c>
      <c r="C134" s="35"/>
      <c r="D134" s="36"/>
      <c r="E134" s="35"/>
      <c r="F134" s="36"/>
      <c r="G134" s="35"/>
      <c r="H134" s="36"/>
      <c r="I134" s="35"/>
      <c r="J134" s="36"/>
      <c r="K134" s="35"/>
      <c r="L134" s="36"/>
      <c r="M134" s="35"/>
      <c r="N134" s="36"/>
      <c r="O134" s="35"/>
      <c r="P134" s="36"/>
      <c r="Q134" s="24">
        <f>SUM(D134,F134,H134,J134,L134,N134,P134)</f>
        <v>0</v>
      </c>
    </row>
    <row r="135" spans="1:17">
      <c r="A135" s="282"/>
      <c r="B135" s="7" t="s">
        <v>14</v>
      </c>
      <c r="C135" s="35"/>
      <c r="D135" s="36"/>
      <c r="E135" s="35"/>
      <c r="F135" s="36"/>
      <c r="G135" s="35"/>
      <c r="H135" s="36"/>
      <c r="I135" s="35"/>
      <c r="J135" s="36"/>
      <c r="K135" s="35"/>
      <c r="L135" s="36"/>
      <c r="M135" s="35"/>
      <c r="N135" s="36"/>
      <c r="O135" s="35"/>
      <c r="P135" s="36"/>
      <c r="Q135" s="24">
        <f>SUM(D135,F135,H135,J135,L135,N135,P135)</f>
        <v>0</v>
      </c>
    </row>
    <row r="136" spans="1:17">
      <c r="A136" s="53" t="s">
        <v>15</v>
      </c>
      <c r="B136" s="54"/>
      <c r="C136" s="50"/>
      <c r="D136" s="52">
        <f>SUM(D133:D135)</f>
        <v>0</v>
      </c>
      <c r="E136" s="50"/>
      <c r="F136" s="52">
        <f>SUM(F133:F135)</f>
        <v>0</v>
      </c>
      <c r="G136" s="50"/>
      <c r="H136" s="52">
        <f>SUM(H133:H135)</f>
        <v>0</v>
      </c>
      <c r="I136" s="50"/>
      <c r="J136" s="52">
        <f>SUM(J133:J135)</f>
        <v>0</v>
      </c>
      <c r="K136" s="50"/>
      <c r="L136" s="52">
        <f>SUM(L133:L135)</f>
        <v>0</v>
      </c>
      <c r="M136" s="50"/>
      <c r="N136" s="52">
        <f>SUM(N133:N135)</f>
        <v>0</v>
      </c>
      <c r="O136" s="50"/>
      <c r="P136" s="52">
        <f>SUM(P133:P135)</f>
        <v>0</v>
      </c>
      <c r="Q136" s="52">
        <f>SUM(Q133:Q135)</f>
        <v>0</v>
      </c>
    </row>
    <row r="137" spans="1:17" ht="13" customHeight="1">
      <c r="A137" s="287" t="s">
        <v>28</v>
      </c>
      <c r="B137" s="1" t="s">
        <v>16</v>
      </c>
      <c r="C137" s="35"/>
      <c r="D137" s="36"/>
      <c r="E137" s="35"/>
      <c r="F137" s="36"/>
      <c r="G137" s="35"/>
      <c r="H137" s="36"/>
      <c r="I137" s="35"/>
      <c r="J137" s="36"/>
      <c r="K137" s="35"/>
      <c r="L137" s="36"/>
      <c r="M137" s="35"/>
      <c r="N137" s="36"/>
      <c r="O137" s="35"/>
      <c r="P137" s="36"/>
      <c r="Q137" s="24">
        <f>SUM(D137,F137,H137,J137,L137,N137,P137)</f>
        <v>0</v>
      </c>
    </row>
    <row r="138" spans="1:17" ht="14">
      <c r="A138" s="288"/>
      <c r="B138" s="1" t="s">
        <v>17</v>
      </c>
      <c r="C138" s="35"/>
      <c r="D138" s="36"/>
      <c r="E138" s="35"/>
      <c r="F138" s="36"/>
      <c r="G138" s="35"/>
      <c r="H138" s="36"/>
      <c r="I138" s="35"/>
      <c r="J138" s="36"/>
      <c r="K138" s="35"/>
      <c r="L138" s="36"/>
      <c r="M138" s="35"/>
      <c r="N138" s="36"/>
      <c r="O138" s="35"/>
      <c r="P138" s="36"/>
      <c r="Q138" s="24">
        <f>SUM(D138,F138,H138,J138,L138,N138,P138)</f>
        <v>0</v>
      </c>
    </row>
    <row r="139" spans="1:17" ht="14">
      <c r="A139" s="288"/>
      <c r="B139" s="1" t="s">
        <v>26</v>
      </c>
      <c r="C139" s="35"/>
      <c r="D139" s="36"/>
      <c r="E139" s="35"/>
      <c r="F139" s="36"/>
      <c r="G139" s="35"/>
      <c r="H139" s="36"/>
      <c r="I139" s="35"/>
      <c r="J139" s="36"/>
      <c r="K139" s="35"/>
      <c r="L139" s="36"/>
      <c r="M139" s="35"/>
      <c r="N139" s="36"/>
      <c r="O139" s="35"/>
      <c r="P139" s="36"/>
      <c r="Q139" s="24">
        <f>SUM(D139,F139,H139,J139,L139,N139,P139)</f>
        <v>0</v>
      </c>
    </row>
    <row r="140" spans="1:17" ht="14">
      <c r="A140" s="288"/>
      <c r="B140" s="55" t="s">
        <v>18</v>
      </c>
      <c r="C140" s="50"/>
      <c r="D140" s="52">
        <f>SUM(D137:D139)</f>
        <v>0</v>
      </c>
      <c r="E140" s="50"/>
      <c r="F140" s="52">
        <f>SUM(F137:F139)</f>
        <v>0</v>
      </c>
      <c r="G140" s="50"/>
      <c r="H140" s="52">
        <f>SUM(H137:H139)</f>
        <v>0</v>
      </c>
      <c r="I140" s="50"/>
      <c r="J140" s="52">
        <f>SUM(J137:J139)</f>
        <v>0</v>
      </c>
      <c r="K140" s="50"/>
      <c r="L140" s="52">
        <f>SUM(L137:L139)</f>
        <v>0</v>
      </c>
      <c r="M140" s="50"/>
      <c r="N140" s="52">
        <f>SUM(N137:N139)</f>
        <v>0</v>
      </c>
      <c r="O140" s="50"/>
      <c r="P140" s="52">
        <f>SUM(P137:P139)</f>
        <v>0</v>
      </c>
      <c r="Q140" s="52">
        <f>SUM(Q137:Q139)</f>
        <v>0</v>
      </c>
    </row>
    <row r="141" spans="1:17" ht="14">
      <c r="A141" s="288"/>
      <c r="B141" s="1" t="s">
        <v>27</v>
      </c>
      <c r="C141" s="35"/>
      <c r="D141" s="36"/>
      <c r="E141" s="35"/>
      <c r="F141" s="36"/>
      <c r="G141" s="35"/>
      <c r="H141" s="36"/>
      <c r="I141" s="35"/>
      <c r="J141" s="36"/>
      <c r="K141" s="35"/>
      <c r="L141" s="36"/>
      <c r="M141" s="35"/>
      <c r="N141" s="36"/>
      <c r="O141" s="35"/>
      <c r="P141" s="36"/>
      <c r="Q141" s="24">
        <f t="shared" ref="Q141:Q148" si="16">SUM(D141,F141,H141,J141,L141,N141,P141)</f>
        <v>0</v>
      </c>
    </row>
    <row r="142" spans="1:17" ht="14">
      <c r="A142" s="288"/>
      <c r="B142" s="1" t="s">
        <v>29</v>
      </c>
      <c r="C142" s="35"/>
      <c r="D142" s="36"/>
      <c r="E142" s="35"/>
      <c r="F142" s="36"/>
      <c r="G142" s="35"/>
      <c r="H142" s="36"/>
      <c r="I142" s="35"/>
      <c r="J142" s="36"/>
      <c r="K142" s="35"/>
      <c r="L142" s="36"/>
      <c r="M142" s="35"/>
      <c r="N142" s="36"/>
      <c r="O142" s="35"/>
      <c r="P142" s="36"/>
      <c r="Q142" s="24">
        <f t="shared" si="16"/>
        <v>0</v>
      </c>
    </row>
    <row r="143" spans="1:17" ht="14">
      <c r="A143" s="288"/>
      <c r="B143" s="1" t="s">
        <v>20</v>
      </c>
      <c r="C143" s="35"/>
      <c r="D143" s="36"/>
      <c r="E143" s="35"/>
      <c r="F143" s="36"/>
      <c r="G143" s="35"/>
      <c r="H143" s="36"/>
      <c r="I143" s="35"/>
      <c r="J143" s="36"/>
      <c r="K143" s="35"/>
      <c r="L143" s="36"/>
      <c r="M143" s="35"/>
      <c r="N143" s="36"/>
      <c r="O143" s="35"/>
      <c r="P143" s="36"/>
      <c r="Q143" s="24">
        <f t="shared" si="16"/>
        <v>0</v>
      </c>
    </row>
    <row r="144" spans="1:17" ht="14">
      <c r="A144" s="288"/>
      <c r="B144" s="1" t="s">
        <v>21</v>
      </c>
      <c r="C144" s="35"/>
      <c r="D144" s="36"/>
      <c r="E144" s="35"/>
      <c r="F144" s="36"/>
      <c r="G144" s="35"/>
      <c r="H144" s="36"/>
      <c r="I144" s="35"/>
      <c r="J144" s="36"/>
      <c r="K144" s="35"/>
      <c r="L144" s="36"/>
      <c r="M144" s="35"/>
      <c r="N144" s="36"/>
      <c r="O144" s="35"/>
      <c r="P144" s="36"/>
      <c r="Q144" s="24">
        <f t="shared" si="16"/>
        <v>0</v>
      </c>
    </row>
    <row r="145" spans="1:17" ht="14">
      <c r="A145" s="288"/>
      <c r="B145" s="1" t="s">
        <v>22</v>
      </c>
      <c r="C145" s="35"/>
      <c r="D145" s="36"/>
      <c r="E145" s="35"/>
      <c r="F145" s="36"/>
      <c r="G145" s="35"/>
      <c r="H145" s="36"/>
      <c r="I145" s="35"/>
      <c r="J145" s="36"/>
      <c r="K145" s="35"/>
      <c r="L145" s="36"/>
      <c r="M145" s="35"/>
      <c r="N145" s="36"/>
      <c r="O145" s="35"/>
      <c r="P145" s="36"/>
      <c r="Q145" s="24">
        <f t="shared" si="16"/>
        <v>0</v>
      </c>
    </row>
    <row r="146" spans="1:17" ht="14">
      <c r="A146" s="288"/>
      <c r="B146" s="1" t="s">
        <v>23</v>
      </c>
      <c r="C146" s="35"/>
      <c r="D146" s="36"/>
      <c r="E146" s="35"/>
      <c r="F146" s="36"/>
      <c r="G146" s="35"/>
      <c r="H146" s="36"/>
      <c r="I146" s="35"/>
      <c r="J146" s="36"/>
      <c r="K146" s="35"/>
      <c r="L146" s="36"/>
      <c r="M146" s="35"/>
      <c r="N146" s="36"/>
      <c r="O146" s="35"/>
      <c r="P146" s="36"/>
      <c r="Q146" s="24">
        <f t="shared" si="16"/>
        <v>0</v>
      </c>
    </row>
    <row r="147" spans="1:17" ht="14">
      <c r="A147" s="288"/>
      <c r="B147" s="1" t="s">
        <v>19</v>
      </c>
      <c r="C147" s="35"/>
      <c r="D147" s="36"/>
      <c r="E147" s="35"/>
      <c r="F147" s="36"/>
      <c r="G147" s="35"/>
      <c r="H147" s="36"/>
      <c r="I147" s="35"/>
      <c r="J147" s="36"/>
      <c r="K147" s="35"/>
      <c r="L147" s="36"/>
      <c r="M147" s="35"/>
      <c r="N147" s="36"/>
      <c r="O147" s="35"/>
      <c r="P147" s="36"/>
      <c r="Q147" s="24">
        <f t="shared" si="16"/>
        <v>0</v>
      </c>
    </row>
    <row r="148" spans="1:17" ht="14">
      <c r="A148" s="288"/>
      <c r="B148" s="1" t="s">
        <v>30</v>
      </c>
      <c r="C148" s="35"/>
      <c r="D148" s="36"/>
      <c r="E148" s="35"/>
      <c r="F148" s="36"/>
      <c r="G148" s="35"/>
      <c r="H148" s="36"/>
      <c r="I148" s="35"/>
      <c r="J148" s="36"/>
      <c r="K148" s="35"/>
      <c r="L148" s="36"/>
      <c r="M148" s="35"/>
      <c r="N148" s="36"/>
      <c r="O148" s="35"/>
      <c r="P148" s="36"/>
      <c r="Q148" s="24">
        <f t="shared" si="16"/>
        <v>0</v>
      </c>
    </row>
    <row r="149" spans="1:17" ht="14">
      <c r="A149" s="289"/>
      <c r="B149" s="55" t="s">
        <v>18</v>
      </c>
      <c r="C149" s="52"/>
      <c r="D149" s="52">
        <f>SUM(D141:D148)</f>
        <v>0</v>
      </c>
      <c r="E149" s="52"/>
      <c r="F149" s="52">
        <f>SUM(F141:F148)</f>
        <v>0</v>
      </c>
      <c r="G149" s="52"/>
      <c r="H149" s="52">
        <f>SUM(H141:H148)</f>
        <v>0</v>
      </c>
      <c r="I149" s="52"/>
      <c r="J149" s="52">
        <f>SUM(J141:J148)</f>
        <v>0</v>
      </c>
      <c r="K149" s="52"/>
      <c r="L149" s="52">
        <f>SUM(L141:L148)</f>
        <v>0</v>
      </c>
      <c r="M149" s="52"/>
      <c r="N149" s="52">
        <f>SUM(N141:N148)</f>
        <v>0</v>
      </c>
      <c r="O149" s="52"/>
      <c r="P149" s="52">
        <f>SUM(P141:P148)</f>
        <v>0</v>
      </c>
      <c r="Q149" s="52">
        <f>SUM(Q141:Q148)</f>
        <v>0</v>
      </c>
    </row>
    <row r="150" spans="1:17">
      <c r="A150" s="53" t="s">
        <v>24</v>
      </c>
      <c r="B150" s="54"/>
      <c r="C150" s="52"/>
      <c r="D150" s="52">
        <f>D140+D149</f>
        <v>0</v>
      </c>
      <c r="E150" s="52"/>
      <c r="F150" s="52">
        <f>F140+F149</f>
        <v>0</v>
      </c>
      <c r="G150" s="52"/>
      <c r="H150" s="52">
        <f>H140+H149</f>
        <v>0</v>
      </c>
      <c r="I150" s="52"/>
      <c r="J150" s="52">
        <f>J140+J149</f>
        <v>0</v>
      </c>
      <c r="K150" s="52"/>
      <c r="L150" s="52">
        <f>L140+L149</f>
        <v>0</v>
      </c>
      <c r="M150" s="52"/>
      <c r="N150" s="52">
        <f>N140+N149</f>
        <v>0</v>
      </c>
      <c r="O150" s="52"/>
      <c r="P150" s="52">
        <f>P140+P149</f>
        <v>0</v>
      </c>
      <c r="Q150" s="52">
        <f>Q140+Q149</f>
        <v>0</v>
      </c>
    </row>
    <row r="151" spans="1:17">
      <c r="A151" s="57" t="s">
        <v>25</v>
      </c>
      <c r="B151" s="56"/>
      <c r="C151" s="58"/>
      <c r="D151" s="58">
        <f>D132+D136-D150</f>
        <v>86605</v>
      </c>
      <c r="E151" s="58"/>
      <c r="F151" s="58">
        <f>F132+F136-F150</f>
        <v>86605</v>
      </c>
      <c r="G151" s="58"/>
      <c r="H151" s="58">
        <f>H132+H136-H150</f>
        <v>86605</v>
      </c>
      <c r="I151" s="58"/>
      <c r="J151" s="58">
        <f>J132+J136-J150</f>
        <v>86605</v>
      </c>
      <c r="K151" s="58"/>
      <c r="L151" s="58">
        <f>L132+L136-L150</f>
        <v>86605</v>
      </c>
      <c r="M151" s="58"/>
      <c r="N151" s="58">
        <f>N132+N136-N150</f>
        <v>86605</v>
      </c>
      <c r="O151" s="58"/>
      <c r="P151" s="58">
        <f>P132+P136-P150</f>
        <v>86605</v>
      </c>
      <c r="Q151" s="58">
        <f>Q132+Q136-Q150</f>
        <v>86605</v>
      </c>
    </row>
    <row r="152" spans="1:17">
      <c r="A152" s="13" t="s">
        <v>12</v>
      </c>
      <c r="B152" s="14"/>
      <c r="C152" s="26"/>
      <c r="D152" s="27"/>
      <c r="E152" s="26"/>
      <c r="F152" s="27"/>
      <c r="G152" s="26"/>
      <c r="H152" s="27"/>
      <c r="I152" s="26"/>
      <c r="J152" s="27"/>
      <c r="K152" s="26"/>
      <c r="L152" s="27"/>
      <c r="M152" s="26"/>
      <c r="N152" s="27"/>
      <c r="O152" s="26"/>
      <c r="P152" s="27"/>
      <c r="Q152" s="7"/>
    </row>
    <row r="153" spans="1:17">
      <c r="A153" s="17"/>
      <c r="B153" s="18"/>
      <c r="C153" s="28"/>
      <c r="D153" s="29"/>
      <c r="E153" s="28"/>
      <c r="F153" s="29"/>
      <c r="G153" s="28"/>
      <c r="H153" s="29"/>
      <c r="I153" s="28"/>
      <c r="J153" s="29"/>
      <c r="K153" s="28"/>
      <c r="L153" s="29"/>
      <c r="M153" s="28"/>
      <c r="N153" s="29"/>
      <c r="O153" s="28"/>
      <c r="P153" s="29"/>
      <c r="Q153" s="19"/>
    </row>
    <row r="154" spans="1:17">
      <c r="A154" s="17"/>
      <c r="B154" s="18"/>
      <c r="C154" s="28"/>
      <c r="D154" s="29"/>
      <c r="E154" s="28"/>
      <c r="F154" s="29"/>
      <c r="G154" s="28"/>
      <c r="H154" s="29"/>
      <c r="I154" s="28"/>
      <c r="J154" s="29"/>
      <c r="K154" s="28"/>
      <c r="L154" s="29"/>
      <c r="M154" s="28"/>
      <c r="N154" s="29"/>
      <c r="O154" s="28"/>
      <c r="P154" s="29"/>
      <c r="Q154" s="19"/>
    </row>
    <row r="155" spans="1:17">
      <c r="A155" s="17"/>
      <c r="B155" s="18"/>
      <c r="C155" s="28"/>
      <c r="D155" s="29"/>
      <c r="E155" s="28"/>
      <c r="F155" s="29"/>
      <c r="G155" s="28"/>
      <c r="H155" s="29"/>
      <c r="I155" s="28"/>
      <c r="J155" s="29"/>
      <c r="K155" s="28"/>
      <c r="L155" s="29"/>
      <c r="M155" s="28"/>
      <c r="N155" s="29"/>
      <c r="O155" s="28"/>
      <c r="P155" s="29"/>
      <c r="Q155" s="19"/>
    </row>
    <row r="156" spans="1:17">
      <c r="A156" s="17"/>
      <c r="B156" s="18"/>
      <c r="C156" s="28"/>
      <c r="D156" s="29"/>
      <c r="E156" s="28"/>
      <c r="F156" s="29"/>
      <c r="G156" s="28"/>
      <c r="H156" s="29"/>
      <c r="I156" s="28"/>
      <c r="J156" s="29"/>
      <c r="K156" s="28"/>
      <c r="L156" s="29"/>
      <c r="M156" s="28"/>
      <c r="N156" s="29"/>
      <c r="O156" s="28"/>
      <c r="P156" s="29"/>
      <c r="Q156" s="19"/>
    </row>
    <row r="157" spans="1:17">
      <c r="A157" s="17"/>
      <c r="B157" s="18"/>
      <c r="C157" s="28"/>
      <c r="D157" s="29"/>
      <c r="E157" s="28"/>
      <c r="F157" s="29"/>
      <c r="G157" s="28"/>
      <c r="H157" s="29"/>
      <c r="I157" s="28"/>
      <c r="J157" s="29"/>
      <c r="K157" s="28"/>
      <c r="L157" s="29"/>
      <c r="M157" s="28"/>
      <c r="N157" s="29"/>
      <c r="O157" s="28"/>
      <c r="P157" s="29"/>
      <c r="Q157" s="19"/>
    </row>
    <row r="158" spans="1:17">
      <c r="A158" s="17"/>
      <c r="B158" s="18"/>
      <c r="C158" s="28"/>
      <c r="D158" s="29"/>
      <c r="E158" s="28"/>
      <c r="F158" s="29"/>
      <c r="G158" s="28"/>
      <c r="H158" s="29"/>
      <c r="I158" s="28"/>
      <c r="J158" s="29"/>
      <c r="K158" s="28"/>
      <c r="L158" s="29"/>
      <c r="M158" s="28"/>
      <c r="N158" s="29"/>
      <c r="O158" s="28"/>
      <c r="P158" s="29"/>
      <c r="Q158" s="19"/>
    </row>
    <row r="159" spans="1:17">
      <c r="A159" s="15"/>
      <c r="B159" s="16"/>
      <c r="C159" s="30"/>
      <c r="D159" s="31"/>
      <c r="E159" s="30"/>
      <c r="F159" s="31"/>
      <c r="G159" s="30"/>
      <c r="H159" s="31"/>
      <c r="I159" s="30"/>
      <c r="J159" s="31"/>
      <c r="K159" s="30"/>
      <c r="L159" s="31"/>
      <c r="M159" s="30"/>
      <c r="N159" s="31"/>
      <c r="O159" s="30"/>
      <c r="P159" s="31"/>
      <c r="Q159" s="5"/>
    </row>
    <row r="161" spans="1:17">
      <c r="A161" s="21" t="str">
        <f>A1</f>
        <v>2021年</v>
      </c>
      <c r="B161" s="21"/>
      <c r="C161" s="21" t="str">
        <f>C1</f>
        <v>12月</v>
      </c>
      <c r="D161" s="4" t="s">
        <v>47</v>
      </c>
    </row>
    <row r="162" spans="1:17" ht="11.25" customHeight="1">
      <c r="A162" s="283"/>
      <c r="B162" s="284"/>
      <c r="C162" s="32"/>
      <c r="D162" s="12" t="s">
        <v>33</v>
      </c>
      <c r="E162" s="33"/>
      <c r="F162" s="22" t="s">
        <v>34</v>
      </c>
      <c r="G162" s="33"/>
      <c r="H162" s="22" t="s">
        <v>37</v>
      </c>
      <c r="I162" s="33"/>
      <c r="J162" s="22" t="s">
        <v>38</v>
      </c>
      <c r="K162" s="33"/>
      <c r="L162" s="22" t="s">
        <v>39</v>
      </c>
      <c r="M162" s="33"/>
      <c r="N162" s="22" t="s">
        <v>40</v>
      </c>
      <c r="O162" s="33"/>
      <c r="P162" s="22" t="s">
        <v>41</v>
      </c>
      <c r="Q162" s="290" t="s">
        <v>42</v>
      </c>
    </row>
    <row r="163" spans="1:17" ht="11.25" customHeight="1">
      <c r="A163" s="285"/>
      <c r="B163" s="286"/>
      <c r="C163" s="34" t="s">
        <v>31</v>
      </c>
      <c r="D163" s="34" t="s">
        <v>32</v>
      </c>
      <c r="E163" s="34" t="s">
        <v>31</v>
      </c>
      <c r="F163" s="34" t="s">
        <v>32</v>
      </c>
      <c r="G163" s="34" t="s">
        <v>31</v>
      </c>
      <c r="H163" s="34" t="s">
        <v>32</v>
      </c>
      <c r="I163" s="34" t="s">
        <v>31</v>
      </c>
      <c r="J163" s="34" t="s">
        <v>32</v>
      </c>
      <c r="K163" s="34" t="s">
        <v>31</v>
      </c>
      <c r="L163" s="34" t="s">
        <v>32</v>
      </c>
      <c r="M163" s="34" t="s">
        <v>31</v>
      </c>
      <c r="N163" s="34" t="s">
        <v>32</v>
      </c>
      <c r="O163" s="34" t="s">
        <v>31</v>
      </c>
      <c r="P163" s="34" t="s">
        <v>32</v>
      </c>
      <c r="Q163" s="291"/>
    </row>
    <row r="164" spans="1:17">
      <c r="A164" s="53" t="s">
        <v>13</v>
      </c>
      <c r="B164" s="54"/>
      <c r="C164" s="50"/>
      <c r="D164" s="51">
        <f>P151</f>
        <v>86605</v>
      </c>
      <c r="E164" s="50"/>
      <c r="F164" s="52">
        <f>D183</f>
        <v>86605</v>
      </c>
      <c r="G164" s="50"/>
      <c r="H164" s="52">
        <f>F183</f>
        <v>86605</v>
      </c>
      <c r="I164" s="50"/>
      <c r="J164" s="52">
        <f>H183</f>
        <v>86605</v>
      </c>
      <c r="K164" s="50"/>
      <c r="L164" s="52">
        <f>J183</f>
        <v>86605</v>
      </c>
      <c r="M164" s="50"/>
      <c r="N164" s="52">
        <f>L183</f>
        <v>86605</v>
      </c>
      <c r="O164" s="50"/>
      <c r="P164" s="52">
        <f>N183</f>
        <v>86605</v>
      </c>
      <c r="Q164" s="51">
        <f>D164</f>
        <v>86605</v>
      </c>
    </row>
    <row r="165" spans="1:17" ht="13" customHeight="1">
      <c r="A165" s="280" t="s">
        <v>36</v>
      </c>
      <c r="B165" s="5" t="s">
        <v>55</v>
      </c>
      <c r="C165" s="35"/>
      <c r="D165" s="36"/>
      <c r="E165" s="35"/>
      <c r="F165" s="36"/>
      <c r="G165" s="35"/>
      <c r="H165" s="36"/>
      <c r="I165" s="35"/>
      <c r="J165" s="36"/>
      <c r="K165" s="35"/>
      <c r="L165" s="36"/>
      <c r="M165" s="35"/>
      <c r="N165" s="36"/>
      <c r="O165" s="35"/>
      <c r="P165" s="36"/>
      <c r="Q165" s="24">
        <f>SUM(D165,F165,H165,J165,L165,N165,P165)</f>
        <v>0</v>
      </c>
    </row>
    <row r="166" spans="1:17">
      <c r="A166" s="281"/>
      <c r="B166" s="6" t="s">
        <v>11</v>
      </c>
      <c r="C166" s="35"/>
      <c r="D166" s="36"/>
      <c r="E166" s="35"/>
      <c r="F166" s="36"/>
      <c r="G166" s="35"/>
      <c r="H166" s="36"/>
      <c r="I166" s="35"/>
      <c r="J166" s="36"/>
      <c r="K166" s="35"/>
      <c r="L166" s="36"/>
      <c r="M166" s="35"/>
      <c r="N166" s="36"/>
      <c r="O166" s="35"/>
      <c r="P166" s="36"/>
      <c r="Q166" s="24">
        <f>SUM(D166,F166,H166,J166,L166,N166,P166)</f>
        <v>0</v>
      </c>
    </row>
    <row r="167" spans="1:17">
      <c r="A167" s="282"/>
      <c r="B167" s="7" t="s">
        <v>14</v>
      </c>
      <c r="C167" s="35"/>
      <c r="D167" s="36"/>
      <c r="E167" s="35"/>
      <c r="F167" s="36"/>
      <c r="G167" s="35"/>
      <c r="H167" s="36"/>
      <c r="I167" s="35"/>
      <c r="J167" s="36"/>
      <c r="K167" s="35"/>
      <c r="L167" s="36"/>
      <c r="M167" s="35"/>
      <c r="N167" s="36"/>
      <c r="O167" s="35"/>
      <c r="P167" s="36"/>
      <c r="Q167" s="24">
        <f>SUM(D167,F167,H167,J167,L167,N167,P167)</f>
        <v>0</v>
      </c>
    </row>
    <row r="168" spans="1:17">
      <c r="A168" s="53" t="s">
        <v>15</v>
      </c>
      <c r="B168" s="54"/>
      <c r="C168" s="50"/>
      <c r="D168" s="52">
        <f>SUM(D165:D167)</f>
        <v>0</v>
      </c>
      <c r="E168" s="50"/>
      <c r="F168" s="52">
        <f>SUM(F165:F167)</f>
        <v>0</v>
      </c>
      <c r="G168" s="50"/>
      <c r="H168" s="52">
        <f>SUM(H165:H167)</f>
        <v>0</v>
      </c>
      <c r="I168" s="50"/>
      <c r="J168" s="52">
        <f>SUM(J165:J167)</f>
        <v>0</v>
      </c>
      <c r="K168" s="50"/>
      <c r="L168" s="52">
        <f>SUM(L165:L167)</f>
        <v>0</v>
      </c>
      <c r="M168" s="50"/>
      <c r="N168" s="52">
        <f>SUM(N165:N167)</f>
        <v>0</v>
      </c>
      <c r="O168" s="50"/>
      <c r="P168" s="52">
        <f>SUM(P165:P167)</f>
        <v>0</v>
      </c>
      <c r="Q168" s="52">
        <f>SUM(Q165:Q167)</f>
        <v>0</v>
      </c>
    </row>
    <row r="169" spans="1:17" ht="11.25" customHeight="1">
      <c r="A169" s="287" t="s">
        <v>28</v>
      </c>
      <c r="B169" s="1" t="s">
        <v>16</v>
      </c>
      <c r="C169" s="35"/>
      <c r="D169" s="36"/>
      <c r="E169" s="35"/>
      <c r="F169" s="36"/>
      <c r="G169" s="35"/>
      <c r="H169" s="36"/>
      <c r="I169" s="35"/>
      <c r="J169" s="36"/>
      <c r="K169" s="35"/>
      <c r="L169" s="36"/>
      <c r="M169" s="35"/>
      <c r="N169" s="36"/>
      <c r="O169" s="35"/>
      <c r="P169" s="36"/>
      <c r="Q169" s="24">
        <f>SUM(D169,F169,H169,J169,L169,N169,P169)</f>
        <v>0</v>
      </c>
    </row>
    <row r="170" spans="1:17" ht="14">
      <c r="A170" s="288"/>
      <c r="B170" s="1" t="s">
        <v>17</v>
      </c>
      <c r="C170" s="35"/>
      <c r="D170" s="36"/>
      <c r="E170" s="35"/>
      <c r="F170" s="36"/>
      <c r="G170" s="35"/>
      <c r="H170" s="36"/>
      <c r="I170" s="35"/>
      <c r="J170" s="36"/>
      <c r="K170" s="35"/>
      <c r="L170" s="36"/>
      <c r="M170" s="35"/>
      <c r="N170" s="36"/>
      <c r="O170" s="35"/>
      <c r="P170" s="36"/>
      <c r="Q170" s="24">
        <f>SUM(D170,F170,H170,J170,L170,N170,P170)</f>
        <v>0</v>
      </c>
    </row>
    <row r="171" spans="1:17" ht="14">
      <c r="A171" s="288"/>
      <c r="B171" s="1" t="s">
        <v>26</v>
      </c>
      <c r="C171" s="35"/>
      <c r="D171" s="36"/>
      <c r="E171" s="35"/>
      <c r="F171" s="36"/>
      <c r="G171" s="35"/>
      <c r="H171" s="36"/>
      <c r="I171" s="35"/>
      <c r="J171" s="36"/>
      <c r="K171" s="35"/>
      <c r="L171" s="36"/>
      <c r="M171" s="35"/>
      <c r="N171" s="36"/>
      <c r="O171" s="35"/>
      <c r="P171" s="36"/>
      <c r="Q171" s="24">
        <f>SUM(D171,F171,H171,J171,L171,N171,P171)</f>
        <v>0</v>
      </c>
    </row>
    <row r="172" spans="1:17" ht="14">
      <c r="A172" s="288"/>
      <c r="B172" s="55" t="s">
        <v>18</v>
      </c>
      <c r="C172" s="50"/>
      <c r="D172" s="52">
        <f>SUM(D169:D171)</f>
        <v>0</v>
      </c>
      <c r="E172" s="50"/>
      <c r="F172" s="52">
        <f>SUM(F169:F171)</f>
        <v>0</v>
      </c>
      <c r="G172" s="50"/>
      <c r="H172" s="52">
        <f>SUM(H169:H171)</f>
        <v>0</v>
      </c>
      <c r="I172" s="50"/>
      <c r="J172" s="52">
        <f>SUM(J169:J171)</f>
        <v>0</v>
      </c>
      <c r="K172" s="50"/>
      <c r="L172" s="52">
        <f>SUM(L169:L171)</f>
        <v>0</v>
      </c>
      <c r="M172" s="50"/>
      <c r="N172" s="52">
        <f>SUM(N169:N171)</f>
        <v>0</v>
      </c>
      <c r="O172" s="50"/>
      <c r="P172" s="52">
        <f>SUM(P169:P171)</f>
        <v>0</v>
      </c>
      <c r="Q172" s="52">
        <f>SUM(Q169:Q171)</f>
        <v>0</v>
      </c>
    </row>
    <row r="173" spans="1:17" ht="14">
      <c r="A173" s="288"/>
      <c r="B173" s="1" t="s">
        <v>27</v>
      </c>
      <c r="C173" s="35"/>
      <c r="D173" s="36"/>
      <c r="E173" s="35"/>
      <c r="F173" s="36"/>
      <c r="G173" s="35"/>
      <c r="H173" s="36"/>
      <c r="I173" s="35"/>
      <c r="J173" s="36"/>
      <c r="K173" s="35"/>
      <c r="L173" s="36"/>
      <c r="M173" s="35"/>
      <c r="N173" s="36"/>
      <c r="O173" s="35"/>
      <c r="P173" s="36"/>
      <c r="Q173" s="24">
        <f t="shared" ref="Q173:Q180" si="17">SUM(D173,F173,H173,J173,L173,N173,P173)</f>
        <v>0</v>
      </c>
    </row>
    <row r="174" spans="1:17" ht="14">
      <c r="A174" s="288"/>
      <c r="B174" s="1" t="s">
        <v>29</v>
      </c>
      <c r="C174" s="35"/>
      <c r="D174" s="36"/>
      <c r="E174" s="35"/>
      <c r="F174" s="36"/>
      <c r="G174" s="35"/>
      <c r="H174" s="36"/>
      <c r="I174" s="35"/>
      <c r="J174" s="36"/>
      <c r="K174" s="35"/>
      <c r="L174" s="36"/>
      <c r="M174" s="35"/>
      <c r="N174" s="36"/>
      <c r="O174" s="35"/>
      <c r="P174" s="36"/>
      <c r="Q174" s="24">
        <f t="shared" si="17"/>
        <v>0</v>
      </c>
    </row>
    <row r="175" spans="1:17" ht="14">
      <c r="A175" s="288"/>
      <c r="B175" s="1" t="s">
        <v>20</v>
      </c>
      <c r="C175" s="35"/>
      <c r="D175" s="36"/>
      <c r="E175" s="35"/>
      <c r="F175" s="36"/>
      <c r="G175" s="35"/>
      <c r="H175" s="36"/>
      <c r="I175" s="35"/>
      <c r="J175" s="36"/>
      <c r="K175" s="35"/>
      <c r="L175" s="36"/>
      <c r="M175" s="35"/>
      <c r="N175" s="36"/>
      <c r="O175" s="35"/>
      <c r="P175" s="36"/>
      <c r="Q175" s="24">
        <f t="shared" si="17"/>
        <v>0</v>
      </c>
    </row>
    <row r="176" spans="1:17" ht="14">
      <c r="A176" s="288"/>
      <c r="B176" s="1" t="s">
        <v>21</v>
      </c>
      <c r="C176" s="35"/>
      <c r="D176" s="36"/>
      <c r="E176" s="35"/>
      <c r="F176" s="36"/>
      <c r="G176" s="35"/>
      <c r="H176" s="36"/>
      <c r="I176" s="35"/>
      <c r="J176" s="36"/>
      <c r="K176" s="35"/>
      <c r="L176" s="36"/>
      <c r="M176" s="35"/>
      <c r="N176" s="36"/>
      <c r="O176" s="35"/>
      <c r="P176" s="36"/>
      <c r="Q176" s="24">
        <f t="shared" si="17"/>
        <v>0</v>
      </c>
    </row>
    <row r="177" spans="1:17" ht="14">
      <c r="A177" s="288"/>
      <c r="B177" s="1" t="s">
        <v>22</v>
      </c>
      <c r="C177" s="35"/>
      <c r="D177" s="36"/>
      <c r="E177" s="35"/>
      <c r="F177" s="36"/>
      <c r="G177" s="35"/>
      <c r="H177" s="36"/>
      <c r="I177" s="35"/>
      <c r="J177" s="36"/>
      <c r="K177" s="35"/>
      <c r="L177" s="36"/>
      <c r="M177" s="35"/>
      <c r="N177" s="36"/>
      <c r="O177" s="35"/>
      <c r="P177" s="36"/>
      <c r="Q177" s="24">
        <f t="shared" si="17"/>
        <v>0</v>
      </c>
    </row>
    <row r="178" spans="1:17" ht="14">
      <c r="A178" s="288"/>
      <c r="B178" s="1" t="s">
        <v>23</v>
      </c>
      <c r="C178" s="35"/>
      <c r="D178" s="36"/>
      <c r="E178" s="35"/>
      <c r="F178" s="36"/>
      <c r="G178" s="35"/>
      <c r="H178" s="36"/>
      <c r="I178" s="35"/>
      <c r="J178" s="36"/>
      <c r="K178" s="35"/>
      <c r="L178" s="36"/>
      <c r="M178" s="35"/>
      <c r="N178" s="36"/>
      <c r="O178" s="35"/>
      <c r="P178" s="36"/>
      <c r="Q178" s="24">
        <f t="shared" si="17"/>
        <v>0</v>
      </c>
    </row>
    <row r="179" spans="1:17" ht="14">
      <c r="A179" s="288"/>
      <c r="B179" s="1" t="s">
        <v>19</v>
      </c>
      <c r="C179" s="35"/>
      <c r="D179" s="36"/>
      <c r="E179" s="35"/>
      <c r="F179" s="36"/>
      <c r="G179" s="35"/>
      <c r="H179" s="36"/>
      <c r="I179" s="35"/>
      <c r="J179" s="36"/>
      <c r="K179" s="35"/>
      <c r="L179" s="36"/>
      <c r="M179" s="35"/>
      <c r="N179" s="36"/>
      <c r="O179" s="35"/>
      <c r="P179" s="36"/>
      <c r="Q179" s="24">
        <f t="shared" si="17"/>
        <v>0</v>
      </c>
    </row>
    <row r="180" spans="1:17" ht="14">
      <c r="A180" s="288"/>
      <c r="B180" s="1" t="s">
        <v>30</v>
      </c>
      <c r="C180" s="35"/>
      <c r="D180" s="36"/>
      <c r="E180" s="35"/>
      <c r="F180" s="36"/>
      <c r="G180" s="35"/>
      <c r="H180" s="36"/>
      <c r="I180" s="35"/>
      <c r="J180" s="36"/>
      <c r="K180" s="35"/>
      <c r="L180" s="36"/>
      <c r="M180" s="35"/>
      <c r="N180" s="36"/>
      <c r="O180" s="35"/>
      <c r="P180" s="36"/>
      <c r="Q180" s="24">
        <f t="shared" si="17"/>
        <v>0</v>
      </c>
    </row>
    <row r="181" spans="1:17" ht="14">
      <c r="A181" s="289"/>
      <c r="B181" s="55" t="s">
        <v>18</v>
      </c>
      <c r="C181" s="52"/>
      <c r="D181" s="52">
        <f>SUM(D173:D180)</f>
        <v>0</v>
      </c>
      <c r="E181" s="52"/>
      <c r="F181" s="52">
        <f>SUM(F173:F180)</f>
        <v>0</v>
      </c>
      <c r="G181" s="52"/>
      <c r="H181" s="52">
        <f>SUM(H173:H180)</f>
        <v>0</v>
      </c>
      <c r="I181" s="52"/>
      <c r="J181" s="52">
        <f>SUM(J173:J180)</f>
        <v>0</v>
      </c>
      <c r="K181" s="52"/>
      <c r="L181" s="52">
        <f>SUM(L173:L180)</f>
        <v>0</v>
      </c>
      <c r="M181" s="52"/>
      <c r="N181" s="52">
        <f>SUM(N173:N180)</f>
        <v>0</v>
      </c>
      <c r="O181" s="52"/>
      <c r="P181" s="52">
        <f>SUM(P173:P180)</f>
        <v>0</v>
      </c>
      <c r="Q181" s="52">
        <f>SUM(Q173:Q180)</f>
        <v>0</v>
      </c>
    </row>
    <row r="182" spans="1:17">
      <c r="A182" s="53" t="s">
        <v>24</v>
      </c>
      <c r="B182" s="54"/>
      <c r="C182" s="52"/>
      <c r="D182" s="52">
        <f>D172+D181</f>
        <v>0</v>
      </c>
      <c r="E182" s="52"/>
      <c r="F182" s="52">
        <f>F172+F181</f>
        <v>0</v>
      </c>
      <c r="G182" s="52"/>
      <c r="H182" s="52">
        <f>H172+H181</f>
        <v>0</v>
      </c>
      <c r="I182" s="52"/>
      <c r="J182" s="52">
        <f>J172+J181</f>
        <v>0</v>
      </c>
      <c r="K182" s="52"/>
      <c r="L182" s="52">
        <f>L172+L181</f>
        <v>0</v>
      </c>
      <c r="M182" s="52"/>
      <c r="N182" s="52">
        <f>N172+N181</f>
        <v>0</v>
      </c>
      <c r="O182" s="52"/>
      <c r="P182" s="52">
        <f>P172+P181</f>
        <v>0</v>
      </c>
      <c r="Q182" s="52">
        <f>Q172+Q181</f>
        <v>0</v>
      </c>
    </row>
    <row r="183" spans="1:17">
      <c r="A183" s="57" t="s">
        <v>25</v>
      </c>
      <c r="B183" s="56"/>
      <c r="C183" s="58"/>
      <c r="D183" s="58">
        <f>D164+D168-D182</f>
        <v>86605</v>
      </c>
      <c r="E183" s="58"/>
      <c r="F183" s="58">
        <f>F164+F168-F182</f>
        <v>86605</v>
      </c>
      <c r="G183" s="58"/>
      <c r="H183" s="58">
        <f>H164+H168-H182</f>
        <v>86605</v>
      </c>
      <c r="I183" s="58"/>
      <c r="J183" s="58">
        <f>J164+J168-J182</f>
        <v>86605</v>
      </c>
      <c r="K183" s="58"/>
      <c r="L183" s="58">
        <f>L164+L168-L182</f>
        <v>86605</v>
      </c>
      <c r="M183" s="58"/>
      <c r="N183" s="58">
        <f>N164+N168-N182</f>
        <v>86605</v>
      </c>
      <c r="O183" s="58"/>
      <c r="P183" s="58">
        <f>P164+P168-P182</f>
        <v>86605</v>
      </c>
      <c r="Q183" s="58">
        <f>Q164+Q168-Q182</f>
        <v>86605</v>
      </c>
    </row>
    <row r="184" spans="1:17">
      <c r="A184" s="13" t="s">
        <v>12</v>
      </c>
      <c r="B184" s="14"/>
      <c r="C184" s="26"/>
      <c r="D184" s="27"/>
      <c r="E184" s="26"/>
      <c r="F184" s="27"/>
      <c r="G184" s="26"/>
      <c r="H184" s="27"/>
      <c r="I184" s="26"/>
      <c r="J184" s="27"/>
      <c r="K184" s="26"/>
      <c r="L184" s="27"/>
      <c r="M184" s="26"/>
      <c r="N184" s="27"/>
      <c r="O184" s="26"/>
      <c r="P184" s="27"/>
      <c r="Q184" s="7"/>
    </row>
    <row r="185" spans="1:17">
      <c r="A185" s="17"/>
      <c r="B185" s="18"/>
      <c r="C185" s="28"/>
      <c r="D185" s="29"/>
      <c r="E185" s="28"/>
      <c r="F185" s="29"/>
      <c r="G185" s="28"/>
      <c r="H185" s="29"/>
      <c r="I185" s="28"/>
      <c r="J185" s="29"/>
      <c r="K185" s="28"/>
      <c r="L185" s="29"/>
      <c r="M185" s="28"/>
      <c r="N185" s="29"/>
      <c r="O185" s="28"/>
      <c r="P185" s="29"/>
      <c r="Q185" s="19"/>
    </row>
    <row r="186" spans="1:17">
      <c r="A186" s="17"/>
      <c r="B186" s="18"/>
      <c r="C186" s="28"/>
      <c r="D186" s="29"/>
      <c r="E186" s="28"/>
      <c r="F186" s="29"/>
      <c r="G186" s="28"/>
      <c r="H186" s="29"/>
      <c r="I186" s="28"/>
      <c r="J186" s="29"/>
      <c r="K186" s="28"/>
      <c r="L186" s="29"/>
      <c r="M186" s="28"/>
      <c r="N186" s="29"/>
      <c r="O186" s="28"/>
      <c r="P186" s="29"/>
      <c r="Q186" s="19"/>
    </row>
    <row r="187" spans="1:17">
      <c r="A187" s="17"/>
      <c r="B187" s="18"/>
      <c r="C187" s="28"/>
      <c r="D187" s="29"/>
      <c r="E187" s="28"/>
      <c r="F187" s="29"/>
      <c r="G187" s="28"/>
      <c r="H187" s="29"/>
      <c r="I187" s="28"/>
      <c r="J187" s="29"/>
      <c r="K187" s="28"/>
      <c r="L187" s="29"/>
      <c r="M187" s="28"/>
      <c r="N187" s="29"/>
      <c r="O187" s="28"/>
      <c r="P187" s="29"/>
      <c r="Q187" s="19"/>
    </row>
    <row r="188" spans="1:17">
      <c r="A188" s="17"/>
      <c r="B188" s="18"/>
      <c r="C188" s="28"/>
      <c r="D188" s="29"/>
      <c r="E188" s="28"/>
      <c r="F188" s="29"/>
      <c r="G188" s="28"/>
      <c r="H188" s="29"/>
      <c r="I188" s="28"/>
      <c r="J188" s="29"/>
      <c r="K188" s="28"/>
      <c r="L188" s="29"/>
      <c r="M188" s="28"/>
      <c r="N188" s="29"/>
      <c r="O188" s="28"/>
      <c r="P188" s="29"/>
      <c r="Q188" s="19"/>
    </row>
    <row r="189" spans="1:17">
      <c r="A189" s="17"/>
      <c r="B189" s="18"/>
      <c r="C189" s="28"/>
      <c r="D189" s="29"/>
      <c r="E189" s="28"/>
      <c r="F189" s="29"/>
      <c r="G189" s="28"/>
      <c r="H189" s="29"/>
      <c r="I189" s="28"/>
      <c r="J189" s="29"/>
      <c r="K189" s="28"/>
      <c r="L189" s="29"/>
      <c r="M189" s="28"/>
      <c r="N189" s="29"/>
      <c r="O189" s="28"/>
      <c r="P189" s="29"/>
      <c r="Q189" s="19"/>
    </row>
    <row r="190" spans="1:17">
      <c r="A190" s="17"/>
      <c r="B190" s="18"/>
      <c r="C190" s="28"/>
      <c r="D190" s="29"/>
      <c r="E190" s="28"/>
      <c r="F190" s="29"/>
      <c r="G190" s="28"/>
      <c r="H190" s="29"/>
      <c r="I190" s="28"/>
      <c r="J190" s="29"/>
      <c r="K190" s="28"/>
      <c r="L190" s="29"/>
      <c r="M190" s="28"/>
      <c r="N190" s="29"/>
      <c r="O190" s="28"/>
      <c r="P190" s="29"/>
      <c r="Q190" s="19"/>
    </row>
    <row r="191" spans="1:17">
      <c r="A191" s="15"/>
      <c r="B191" s="16"/>
      <c r="C191" s="30"/>
      <c r="D191" s="31"/>
      <c r="E191" s="30"/>
      <c r="F191" s="31"/>
      <c r="G191" s="30"/>
      <c r="H191" s="31"/>
      <c r="I191" s="30"/>
      <c r="J191" s="31"/>
      <c r="K191" s="30"/>
      <c r="L191" s="31"/>
      <c r="M191" s="30"/>
      <c r="N191" s="31"/>
      <c r="O191" s="30"/>
      <c r="P191" s="31"/>
      <c r="Q191" s="5"/>
    </row>
  </sheetData>
  <mergeCells count="34">
    <mergeCell ref="A69:A71"/>
    <mergeCell ref="A98:B99"/>
    <mergeCell ref="A73:A85"/>
    <mergeCell ref="A169:A181"/>
    <mergeCell ref="A133:A135"/>
    <mergeCell ref="A162:B163"/>
    <mergeCell ref="Q162:Q163"/>
    <mergeCell ref="A165:A167"/>
    <mergeCell ref="A137:A149"/>
    <mergeCell ref="S9:S21"/>
    <mergeCell ref="A34:B35"/>
    <mergeCell ref="Q34:Q35"/>
    <mergeCell ref="A37:A39"/>
    <mergeCell ref="A66:B67"/>
    <mergeCell ref="Q66:Q67"/>
    <mergeCell ref="A9:A21"/>
    <mergeCell ref="A41:A53"/>
    <mergeCell ref="Q98:Q99"/>
    <mergeCell ref="A101:A103"/>
    <mergeCell ref="A130:B131"/>
    <mergeCell ref="Q130:Q131"/>
    <mergeCell ref="A105:A117"/>
    <mergeCell ref="X2:X3"/>
    <mergeCell ref="Y2:Y3"/>
    <mergeCell ref="Z2:Z3"/>
    <mergeCell ref="AA2:AA3"/>
    <mergeCell ref="A5:A7"/>
    <mergeCell ref="S5:S7"/>
    <mergeCell ref="A2:B3"/>
    <mergeCell ref="Q2:Q3"/>
    <mergeCell ref="S2:T3"/>
    <mergeCell ref="U2:U3"/>
    <mergeCell ref="V2:V3"/>
    <mergeCell ref="W2:W3"/>
  </mergeCells>
  <phoneticPr fontId="3"/>
  <pageMargins left="0.7" right="0.7" top="0.75" bottom="0.75" header="0.51200000000000001" footer="0.51200000000000001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25"/>
  <sheetViews>
    <sheetView topLeftCell="A2" workbookViewId="0">
      <selection activeCell="R33" sqref="R33"/>
    </sheetView>
  </sheetViews>
  <sheetFormatPr baseColWidth="10" defaultColWidth="8.83203125" defaultRowHeight="14"/>
  <cols>
    <col min="1" max="1" width="2.5" customWidth="1"/>
    <col min="3" max="8" width="9.6640625" bestFit="1" customWidth="1"/>
    <col min="9" max="14" width="9" bestFit="1" customWidth="1"/>
    <col min="15" max="15" width="9.6640625" bestFit="1" customWidth="1"/>
    <col min="16" max="16" width="9" bestFit="1" customWidth="1"/>
  </cols>
  <sheetData>
    <row r="1" spans="1:16">
      <c r="A1" s="37" t="s">
        <v>52</v>
      </c>
      <c r="B1" s="4"/>
    </row>
    <row r="2" spans="1:16">
      <c r="A2" s="297"/>
      <c r="B2" s="298"/>
      <c r="C2" s="38" t="s">
        <v>51</v>
      </c>
      <c r="D2" s="38" t="s">
        <v>0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38" t="s">
        <v>6</v>
      </c>
      <c r="K2" s="38" t="s">
        <v>7</v>
      </c>
      <c r="L2" s="38" t="s">
        <v>8</v>
      </c>
      <c r="M2" s="38" t="s">
        <v>9</v>
      </c>
      <c r="N2" s="38" t="s">
        <v>10</v>
      </c>
      <c r="O2" s="38" t="s">
        <v>53</v>
      </c>
      <c r="P2" s="38" t="s">
        <v>54</v>
      </c>
    </row>
    <row r="3" spans="1:16">
      <c r="A3" s="53" t="s">
        <v>13</v>
      </c>
      <c r="B3" s="54"/>
      <c r="C3" s="61">
        <f>'1月'!AA4</f>
        <v>210881</v>
      </c>
      <c r="D3" s="61">
        <f>C22</f>
        <v>223236</v>
      </c>
      <c r="E3" s="61">
        <f>D22</f>
        <v>238104</v>
      </c>
      <c r="F3" s="61">
        <f t="shared" ref="F3:N3" si="0">E22</f>
        <v>219416</v>
      </c>
      <c r="G3" s="61">
        <f t="shared" si="0"/>
        <v>231505</v>
      </c>
      <c r="H3" s="61">
        <f t="shared" si="0"/>
        <v>183963</v>
      </c>
      <c r="I3" s="61">
        <f t="shared" si="0"/>
        <v>132556</v>
      </c>
      <c r="J3" s="61">
        <f t="shared" si="0"/>
        <v>94577</v>
      </c>
      <c r="K3" s="61">
        <f t="shared" si="0"/>
        <v>40389</v>
      </c>
      <c r="L3" s="61">
        <f t="shared" si="0"/>
        <v>3450</v>
      </c>
      <c r="M3" s="61">
        <f t="shared" si="0"/>
        <v>-51661</v>
      </c>
      <c r="N3" s="61">
        <f t="shared" si="0"/>
        <v>-160994</v>
      </c>
      <c r="O3" s="61">
        <f>C3</f>
        <v>210881</v>
      </c>
      <c r="P3" s="43"/>
    </row>
    <row r="4" spans="1:16">
      <c r="A4" s="280" t="s">
        <v>36</v>
      </c>
      <c r="B4" s="5" t="s">
        <v>55</v>
      </c>
      <c r="C4" s="40">
        <f>'1月'!AA5</f>
        <v>110100</v>
      </c>
      <c r="D4" s="40">
        <f>'2月'!AA5</f>
        <v>110100</v>
      </c>
      <c r="E4" s="40">
        <f>'3月'!AA5</f>
        <v>100100</v>
      </c>
      <c r="F4" s="40">
        <f>'4月'!AA5</f>
        <v>110100</v>
      </c>
      <c r="G4" s="40">
        <f>'5月'!AA5</f>
        <v>0</v>
      </c>
      <c r="H4" s="40">
        <f>'6月'!AA5</f>
        <v>0</v>
      </c>
      <c r="I4" s="40">
        <f>'7月'!AA5</f>
        <v>0</v>
      </c>
      <c r="J4" s="40">
        <f>'8月'!AA5</f>
        <v>0</v>
      </c>
      <c r="K4" s="40">
        <f>'9月'!AA5</f>
        <v>0</v>
      </c>
      <c r="L4" s="40">
        <f>'10月'!AA5</f>
        <v>0</v>
      </c>
      <c r="M4" s="40">
        <f>'11月'!AA5</f>
        <v>0</v>
      </c>
      <c r="N4" s="40">
        <f>'12月'!AA5</f>
        <v>0</v>
      </c>
      <c r="O4" s="39">
        <f>SUM(C4:N4)</f>
        <v>430400</v>
      </c>
      <c r="P4" s="42">
        <f>O4/COUNTIF(C4:N4,"&gt;0")</f>
        <v>107600</v>
      </c>
    </row>
    <row r="5" spans="1:16">
      <c r="A5" s="281"/>
      <c r="B5" s="6" t="s">
        <v>49</v>
      </c>
      <c r="C5" s="40">
        <f>'1月'!AA6</f>
        <v>0</v>
      </c>
      <c r="D5" s="40">
        <f>'2月'!AA6</f>
        <v>0</v>
      </c>
      <c r="E5" s="40">
        <f>'3月'!AA6</f>
        <v>0</v>
      </c>
      <c r="F5" s="40">
        <f>'4月'!AA6</f>
        <v>0</v>
      </c>
      <c r="G5" s="40">
        <f>'5月'!AA6</f>
        <v>0</v>
      </c>
      <c r="H5" s="40">
        <f>'6月'!AA6</f>
        <v>0</v>
      </c>
      <c r="I5" s="40">
        <f>'7月'!AA6</f>
        <v>0</v>
      </c>
      <c r="J5" s="40">
        <f>'8月'!AA6</f>
        <v>0</v>
      </c>
      <c r="K5" s="40">
        <f>'9月'!AA6</f>
        <v>0</v>
      </c>
      <c r="L5" s="40">
        <f>'10月'!AA6</f>
        <v>0</v>
      </c>
      <c r="M5" s="40">
        <f>'11月'!AA6</f>
        <v>0</v>
      </c>
      <c r="N5" s="40">
        <f>'12月'!AA6</f>
        <v>0</v>
      </c>
      <c r="O5" s="39">
        <f t="shared" ref="O5:O18" si="1">SUM(C5:N5)</f>
        <v>0</v>
      </c>
      <c r="P5" s="42" t="e">
        <f t="shared" ref="P5:P19" si="2">O5/COUNTIF(C5:N5,"&gt;0")</f>
        <v>#DIV/0!</v>
      </c>
    </row>
    <row r="6" spans="1:16">
      <c r="A6" s="282"/>
      <c r="B6" s="7" t="s">
        <v>14</v>
      </c>
      <c r="C6" s="40">
        <f>'1月'!AA7</f>
        <v>0</v>
      </c>
      <c r="D6" s="40">
        <f>'2月'!AA7</f>
        <v>0</v>
      </c>
      <c r="E6" s="40">
        <f>'3月'!AA7</f>
        <v>0</v>
      </c>
      <c r="F6" s="40">
        <f>'4月'!AA7</f>
        <v>0</v>
      </c>
      <c r="G6" s="40">
        <f>'5月'!AA7</f>
        <v>0</v>
      </c>
      <c r="H6" s="40">
        <f>'6月'!AA7</f>
        <v>0</v>
      </c>
      <c r="I6" s="40">
        <f>'7月'!AA7</f>
        <v>0</v>
      </c>
      <c r="J6" s="40">
        <f>'8月'!AA7</f>
        <v>0</v>
      </c>
      <c r="K6" s="40">
        <f>'9月'!AA7</f>
        <v>0</v>
      </c>
      <c r="L6" s="40">
        <f>'10月'!AA7</f>
        <v>0</v>
      </c>
      <c r="M6" s="40">
        <f>'11月'!AA7</f>
        <v>0</v>
      </c>
      <c r="N6" s="40">
        <f>'12月'!AA7</f>
        <v>0</v>
      </c>
      <c r="O6" s="39">
        <f t="shared" si="1"/>
        <v>0</v>
      </c>
      <c r="P6" s="42" t="e">
        <f t="shared" si="2"/>
        <v>#DIV/0!</v>
      </c>
    </row>
    <row r="7" spans="1:16">
      <c r="A7" s="53" t="s">
        <v>15</v>
      </c>
      <c r="B7" s="54"/>
      <c r="C7" s="62">
        <f>SUM(C4:C6)</f>
        <v>110100</v>
      </c>
      <c r="D7" s="62">
        <f t="shared" ref="D7:N7" si="3">SUM(D4:D6)</f>
        <v>110100</v>
      </c>
      <c r="E7" s="62">
        <f t="shared" si="3"/>
        <v>100100</v>
      </c>
      <c r="F7" s="62">
        <f t="shared" si="3"/>
        <v>110100</v>
      </c>
      <c r="G7" s="62">
        <f t="shared" si="3"/>
        <v>0</v>
      </c>
      <c r="H7" s="62">
        <f t="shared" si="3"/>
        <v>0</v>
      </c>
      <c r="I7" s="62">
        <f t="shared" si="3"/>
        <v>0</v>
      </c>
      <c r="J7" s="62">
        <f t="shared" si="3"/>
        <v>0</v>
      </c>
      <c r="K7" s="62">
        <f t="shared" si="3"/>
        <v>0</v>
      </c>
      <c r="L7" s="62">
        <f t="shared" si="3"/>
        <v>0</v>
      </c>
      <c r="M7" s="62">
        <f t="shared" si="3"/>
        <v>0</v>
      </c>
      <c r="N7" s="62">
        <f t="shared" si="3"/>
        <v>0</v>
      </c>
      <c r="O7" s="62">
        <f t="shared" ref="O7" si="4">SUM(O4:O6)</f>
        <v>430400</v>
      </c>
      <c r="P7" s="42">
        <f t="shared" si="2"/>
        <v>107600</v>
      </c>
    </row>
    <row r="8" spans="1:16" ht="14" customHeight="1">
      <c r="A8" s="67" t="s">
        <v>28</v>
      </c>
      <c r="B8" s="1" t="s">
        <v>16</v>
      </c>
      <c r="C8" s="40">
        <f>'1月'!AA9</f>
        <v>0</v>
      </c>
      <c r="D8" s="40">
        <f>'2月'!AA9</f>
        <v>0</v>
      </c>
      <c r="E8" s="40">
        <f>'3月'!AA9</f>
        <v>0</v>
      </c>
      <c r="F8" s="40">
        <f>'4月'!AA9</f>
        <v>0</v>
      </c>
      <c r="G8" s="40">
        <f>'5月'!AA9</f>
        <v>0</v>
      </c>
      <c r="H8" s="40">
        <f>'6月'!AA9</f>
        <v>0</v>
      </c>
      <c r="I8" s="40">
        <f>'7月'!AA9</f>
        <v>638</v>
      </c>
      <c r="J8" s="40">
        <f>'8月'!AA9</f>
        <v>0</v>
      </c>
      <c r="K8" s="40">
        <f>'9月'!AA9</f>
        <v>500</v>
      </c>
      <c r="L8" s="40">
        <f>'10月'!AA9</f>
        <v>1316</v>
      </c>
      <c r="M8" s="40">
        <f>'11月'!AA9</f>
        <v>0</v>
      </c>
      <c r="N8" s="40">
        <f>'12月'!AA9</f>
        <v>0</v>
      </c>
      <c r="O8" s="39">
        <f t="shared" si="1"/>
        <v>2454</v>
      </c>
      <c r="P8" s="42">
        <f t="shared" si="2"/>
        <v>818</v>
      </c>
    </row>
    <row r="9" spans="1:16">
      <c r="A9" s="68"/>
      <c r="B9" s="1" t="s">
        <v>17</v>
      </c>
      <c r="C9" s="40">
        <f>'1月'!AA10</f>
        <v>955</v>
      </c>
      <c r="D9" s="40">
        <f>'2月'!AA10</f>
        <v>1525</v>
      </c>
      <c r="E9" s="40">
        <f>'3月'!AA10</f>
        <v>2522</v>
      </c>
      <c r="F9" s="40">
        <f>'4月'!AA10</f>
        <v>851</v>
      </c>
      <c r="G9" s="40">
        <f>'5月'!AA10</f>
        <v>2231</v>
      </c>
      <c r="H9" s="40">
        <f>'6月'!AA10</f>
        <v>4651</v>
      </c>
      <c r="I9" s="40">
        <f>'7月'!AA10</f>
        <v>363</v>
      </c>
      <c r="J9" s="40">
        <f>'8月'!AA10</f>
        <v>2603</v>
      </c>
      <c r="K9" s="40">
        <f>'9月'!AA10</f>
        <v>5677</v>
      </c>
      <c r="L9" s="40">
        <f>'10月'!AA10</f>
        <v>5899</v>
      </c>
      <c r="M9" s="40">
        <f>'11月'!AA10</f>
        <v>2962</v>
      </c>
      <c r="N9" s="40">
        <f>'12月'!AA10</f>
        <v>0</v>
      </c>
      <c r="O9" s="39">
        <f t="shared" si="1"/>
        <v>30239</v>
      </c>
      <c r="P9" s="42">
        <f t="shared" si="2"/>
        <v>2749</v>
      </c>
    </row>
    <row r="10" spans="1:16">
      <c r="A10" s="68"/>
      <c r="B10" s="1" t="s">
        <v>26</v>
      </c>
      <c r="C10" s="40">
        <f>'1月'!AA11</f>
        <v>29022</v>
      </c>
      <c r="D10" s="40">
        <f>'2月'!AA11</f>
        <v>26195</v>
      </c>
      <c r="E10" s="40">
        <f>'3月'!AA11</f>
        <v>36366</v>
      </c>
      <c r="F10" s="40">
        <f>'4月'!AA11</f>
        <v>24030</v>
      </c>
      <c r="G10" s="40">
        <f>'5月'!AA11</f>
        <v>27456</v>
      </c>
      <c r="H10" s="40">
        <f>'6月'!AA11</f>
        <v>22982</v>
      </c>
      <c r="I10" s="40">
        <f>'7月'!AA11</f>
        <v>25675</v>
      </c>
      <c r="J10" s="40">
        <f>'8月'!AA11</f>
        <v>32601</v>
      </c>
      <c r="K10" s="40">
        <f>'9月'!AA11</f>
        <v>25292</v>
      </c>
      <c r="L10" s="40">
        <f>'10月'!AA11</f>
        <v>27092</v>
      </c>
      <c r="M10" s="40">
        <f>'11月'!AA11</f>
        <v>21936</v>
      </c>
      <c r="N10" s="40">
        <f>'12月'!AA11</f>
        <v>0</v>
      </c>
      <c r="O10" s="39">
        <f t="shared" si="1"/>
        <v>298647</v>
      </c>
      <c r="P10" s="42">
        <f t="shared" si="2"/>
        <v>27149.727272727272</v>
      </c>
    </row>
    <row r="11" spans="1:16">
      <c r="A11" s="68"/>
      <c r="B11" s="55" t="s">
        <v>18</v>
      </c>
      <c r="C11" s="62">
        <f>SUM(C8:C10)</f>
        <v>29977</v>
      </c>
      <c r="D11" s="62">
        <f t="shared" ref="D11:N11" si="5">SUM(D8:D10)</f>
        <v>27720</v>
      </c>
      <c r="E11" s="62">
        <f t="shared" si="5"/>
        <v>38888</v>
      </c>
      <c r="F11" s="62">
        <f t="shared" si="5"/>
        <v>24881</v>
      </c>
      <c r="G11" s="62">
        <f t="shared" si="5"/>
        <v>29687</v>
      </c>
      <c r="H11" s="62">
        <f t="shared" si="5"/>
        <v>27633</v>
      </c>
      <c r="I11" s="62">
        <f t="shared" si="5"/>
        <v>26676</v>
      </c>
      <c r="J11" s="62">
        <f t="shared" si="5"/>
        <v>35204</v>
      </c>
      <c r="K11" s="62">
        <f t="shared" si="5"/>
        <v>31469</v>
      </c>
      <c r="L11" s="62">
        <f t="shared" si="5"/>
        <v>34307</v>
      </c>
      <c r="M11" s="62">
        <f t="shared" si="5"/>
        <v>24898</v>
      </c>
      <c r="N11" s="62">
        <f t="shared" si="5"/>
        <v>0</v>
      </c>
      <c r="O11" s="62">
        <f t="shared" ref="O11" si="6">SUM(O8:O10)</f>
        <v>331340</v>
      </c>
      <c r="P11" s="42">
        <f t="shared" si="2"/>
        <v>30121.81818181818</v>
      </c>
    </row>
    <row r="12" spans="1:16">
      <c r="A12" s="68"/>
      <c r="B12" s="1" t="s">
        <v>27</v>
      </c>
      <c r="C12" s="40">
        <f>'1月'!AA13</f>
        <v>30000</v>
      </c>
      <c r="D12" s="40">
        <f>'2月'!AA13</f>
        <v>30000</v>
      </c>
      <c r="E12" s="40">
        <f>'3月'!AA13</f>
        <v>30000</v>
      </c>
      <c r="F12" s="40">
        <f>'4月'!AA13</f>
        <v>30000</v>
      </c>
      <c r="G12" s="40">
        <f>'5月'!AA13</f>
        <v>0</v>
      </c>
      <c r="H12" s="40">
        <f>'6月'!AA13</f>
        <v>0</v>
      </c>
      <c r="I12" s="40">
        <f>'7月'!AA13</f>
        <v>0</v>
      </c>
      <c r="J12" s="40">
        <f>'8月'!AA13</f>
        <v>0</v>
      </c>
      <c r="K12" s="40">
        <f>'9月'!AA13</f>
        <v>0</v>
      </c>
      <c r="L12" s="40">
        <f>'10月'!AA13</f>
        <v>0</v>
      </c>
      <c r="M12" s="40">
        <f>'11月'!AA13</f>
        <v>30000</v>
      </c>
      <c r="N12" s="40">
        <f>'12月'!AA13</f>
        <v>0</v>
      </c>
      <c r="O12" s="39">
        <f t="shared" si="1"/>
        <v>150000</v>
      </c>
      <c r="P12" s="42">
        <f t="shared" si="2"/>
        <v>30000</v>
      </c>
    </row>
    <row r="13" spans="1:16">
      <c r="A13" s="68"/>
      <c r="B13" s="1" t="s">
        <v>29</v>
      </c>
      <c r="C13" s="64">
        <f>'1月'!AA14</f>
        <v>30100</v>
      </c>
      <c r="D13" s="64">
        <f>'2月'!AA14</f>
        <v>30100</v>
      </c>
      <c r="E13" s="64">
        <f>'3月'!AA14</f>
        <v>30100</v>
      </c>
      <c r="F13" s="64">
        <f>'4月'!AA14</f>
        <v>30100</v>
      </c>
      <c r="G13" s="64">
        <f>'5月'!AA14</f>
        <v>0</v>
      </c>
      <c r="H13" s="64">
        <f>'6月'!AA14</f>
        <v>0</v>
      </c>
      <c r="I13" s="64">
        <f>'7月'!AA14</f>
        <v>0</v>
      </c>
      <c r="J13" s="64">
        <f>'8月'!AA14</f>
        <v>0</v>
      </c>
      <c r="K13" s="64">
        <f>'9月'!AA14</f>
        <v>0</v>
      </c>
      <c r="L13" s="64">
        <f>'10月'!AA14</f>
        <v>0</v>
      </c>
      <c r="M13" s="64">
        <f>'11月'!AA14</f>
        <v>30100</v>
      </c>
      <c r="N13" s="64">
        <f>'12月'!AA14</f>
        <v>0</v>
      </c>
      <c r="O13" s="63">
        <f t="shared" si="1"/>
        <v>150500</v>
      </c>
      <c r="P13" s="42">
        <f t="shared" si="2"/>
        <v>30100</v>
      </c>
    </row>
    <row r="14" spans="1:16">
      <c r="A14" s="68"/>
      <c r="B14" s="1" t="s">
        <v>20</v>
      </c>
      <c r="C14" s="40">
        <f>'1月'!AA15</f>
        <v>0</v>
      </c>
      <c r="D14" s="40">
        <f>'2月'!AA15</f>
        <v>0</v>
      </c>
      <c r="E14" s="40">
        <f>'3月'!AA15</f>
        <v>0</v>
      </c>
      <c r="F14" s="40">
        <f>'4月'!AA15</f>
        <v>0</v>
      </c>
      <c r="G14" s="40">
        <f>'5月'!AA15</f>
        <v>0</v>
      </c>
      <c r="H14" s="40">
        <f>'6月'!AA15</f>
        <v>0</v>
      </c>
      <c r="I14" s="40">
        <f>'7月'!AA15</f>
        <v>0</v>
      </c>
      <c r="J14" s="40">
        <f>'8月'!AA15</f>
        <v>0</v>
      </c>
      <c r="K14" s="40">
        <f>'9月'!AA15</f>
        <v>0</v>
      </c>
      <c r="L14" s="40">
        <f>'10月'!AA15</f>
        <v>0</v>
      </c>
      <c r="M14" s="40">
        <f>'11月'!AA15</f>
        <v>0</v>
      </c>
      <c r="N14" s="40">
        <f>'12月'!AA15</f>
        <v>0</v>
      </c>
      <c r="O14" s="39">
        <f t="shared" si="1"/>
        <v>0</v>
      </c>
      <c r="P14" s="42" t="e">
        <f t="shared" si="2"/>
        <v>#DIV/0!</v>
      </c>
    </row>
    <row r="15" spans="1:16">
      <c r="A15" s="68"/>
      <c r="B15" s="1" t="s">
        <v>21</v>
      </c>
      <c r="C15" s="40">
        <f>'1月'!AA16</f>
        <v>3180</v>
      </c>
      <c r="D15" s="40">
        <f>'2月'!AA16</f>
        <v>0</v>
      </c>
      <c r="E15" s="40">
        <f>'3月'!AA16</f>
        <v>0</v>
      </c>
      <c r="F15" s="40">
        <f>'4月'!AA16</f>
        <v>0</v>
      </c>
      <c r="G15" s="40">
        <f>'5月'!AA16</f>
        <v>0</v>
      </c>
      <c r="H15" s="40">
        <f>'6月'!AA16</f>
        <v>0</v>
      </c>
      <c r="I15" s="40">
        <f>'7月'!AA16</f>
        <v>0</v>
      </c>
      <c r="J15" s="40">
        <f>'8月'!AA16</f>
        <v>0</v>
      </c>
      <c r="K15" s="40">
        <f>'9月'!AA16</f>
        <v>0</v>
      </c>
      <c r="L15" s="40">
        <f>'10月'!AA16</f>
        <v>0</v>
      </c>
      <c r="M15" s="40">
        <f>'11月'!AA16</f>
        <v>0</v>
      </c>
      <c r="N15" s="40">
        <f>'12月'!AA16</f>
        <v>0</v>
      </c>
      <c r="O15" s="39">
        <f t="shared" si="1"/>
        <v>3180</v>
      </c>
      <c r="P15" s="70">
        <f t="shared" si="2"/>
        <v>3180</v>
      </c>
    </row>
    <row r="16" spans="1:16">
      <c r="A16" s="68"/>
      <c r="B16" s="1" t="s">
        <v>22</v>
      </c>
      <c r="C16" s="40">
        <f>'1月'!AA17</f>
        <v>1700</v>
      </c>
      <c r="D16" s="40">
        <f>'2月'!AA17</f>
        <v>0</v>
      </c>
      <c r="E16" s="40">
        <f>'3月'!AA17</f>
        <v>1700</v>
      </c>
      <c r="F16" s="40">
        <f>'4月'!AA17</f>
        <v>0</v>
      </c>
      <c r="G16" s="40">
        <f>'5月'!AA17</f>
        <v>2087</v>
      </c>
      <c r="H16" s="40">
        <f>'6月'!AA17</f>
        <v>12950</v>
      </c>
      <c r="I16" s="40">
        <f>'7月'!AA17</f>
        <v>0</v>
      </c>
      <c r="J16" s="40">
        <f>'8月'!AA17</f>
        <v>1700</v>
      </c>
      <c r="K16" s="40">
        <f>'9月'!AA17</f>
        <v>0</v>
      </c>
      <c r="L16" s="40">
        <f>'10月'!AA17</f>
        <v>7480</v>
      </c>
      <c r="M16" s="40">
        <f>'11月'!AA17</f>
        <v>11780</v>
      </c>
      <c r="N16" s="40">
        <f>'12月'!AA17</f>
        <v>0</v>
      </c>
      <c r="O16" s="39">
        <f t="shared" si="1"/>
        <v>39397</v>
      </c>
      <c r="P16" s="42">
        <f t="shared" si="2"/>
        <v>5628.1428571428569</v>
      </c>
    </row>
    <row r="17" spans="1:16">
      <c r="A17" s="68"/>
      <c r="B17" s="1" t="s">
        <v>23</v>
      </c>
      <c r="C17" s="40">
        <f>'1月'!AA18</f>
        <v>2788</v>
      </c>
      <c r="D17" s="40">
        <f>'2月'!AA18</f>
        <v>6700</v>
      </c>
      <c r="E17" s="40">
        <f>'3月'!AA18</f>
        <v>8330</v>
      </c>
      <c r="F17" s="40">
        <f>'4月'!AA18</f>
        <v>3800</v>
      </c>
      <c r="G17" s="40">
        <f>'5月'!AA18</f>
        <v>6978</v>
      </c>
      <c r="H17" s="40">
        <f>'6月'!AA18</f>
        <v>2384</v>
      </c>
      <c r="I17" s="40">
        <f>'7月'!AA18</f>
        <v>7303</v>
      </c>
      <c r="J17" s="40">
        <f>'8月'!AA18</f>
        <v>8824</v>
      </c>
      <c r="K17" s="40">
        <f>'9月'!AA18</f>
        <v>3740</v>
      </c>
      <c r="L17" s="40">
        <f>'10月'!AA18</f>
        <v>9524</v>
      </c>
      <c r="M17" s="40">
        <f>'11月'!AA18</f>
        <v>10315</v>
      </c>
      <c r="N17" s="40">
        <f>'12月'!AA18</f>
        <v>0</v>
      </c>
      <c r="O17" s="39">
        <f t="shared" si="1"/>
        <v>70686</v>
      </c>
      <c r="P17" s="42">
        <f t="shared" si="2"/>
        <v>6426</v>
      </c>
    </row>
    <row r="18" spans="1:16">
      <c r="A18" s="68"/>
      <c r="B18" s="1" t="s">
        <v>19</v>
      </c>
      <c r="C18" s="40">
        <f>'1月'!AA19</f>
        <v>0</v>
      </c>
      <c r="D18" s="40">
        <f>'2月'!AA19</f>
        <v>712</v>
      </c>
      <c r="E18" s="40">
        <f>'3月'!AA19</f>
        <v>9770</v>
      </c>
      <c r="F18" s="40">
        <f>'4月'!AA19</f>
        <v>9230</v>
      </c>
      <c r="G18" s="40">
        <f>'5月'!AA19</f>
        <v>8790</v>
      </c>
      <c r="H18" s="40">
        <f>'6月'!AA19</f>
        <v>8440</v>
      </c>
      <c r="I18" s="40">
        <f>'7月'!AA19</f>
        <v>4000</v>
      </c>
      <c r="J18" s="40">
        <f>'8月'!AA19</f>
        <v>8460</v>
      </c>
      <c r="K18" s="40">
        <f>'9月'!AA19</f>
        <v>1730</v>
      </c>
      <c r="L18" s="40">
        <f>'10月'!AA19</f>
        <v>3800</v>
      </c>
      <c r="M18" s="40">
        <f>'11月'!AA19</f>
        <v>2240</v>
      </c>
      <c r="N18" s="40">
        <f>'12月'!AA19</f>
        <v>0</v>
      </c>
      <c r="O18" s="39">
        <f t="shared" si="1"/>
        <v>57172</v>
      </c>
      <c r="P18" s="42">
        <f t="shared" si="2"/>
        <v>5717.2</v>
      </c>
    </row>
    <row r="19" spans="1:16">
      <c r="A19" s="68"/>
      <c r="B19" s="1" t="s">
        <v>30</v>
      </c>
      <c r="C19" s="40">
        <f>'1月'!AA20</f>
        <v>0</v>
      </c>
      <c r="D19" s="40">
        <f>'2月'!AA20</f>
        <v>0</v>
      </c>
      <c r="E19" s="40">
        <f>'3月'!AA20</f>
        <v>0</v>
      </c>
      <c r="F19" s="40">
        <f>'4月'!AA20</f>
        <v>0</v>
      </c>
      <c r="G19" s="40">
        <f>'5月'!AA20</f>
        <v>0</v>
      </c>
      <c r="H19" s="40">
        <f>'6月'!AA20</f>
        <v>0</v>
      </c>
      <c r="I19" s="40">
        <f>'7月'!AA20</f>
        <v>0</v>
      </c>
      <c r="J19" s="40">
        <f>'8月'!AA20</f>
        <v>0</v>
      </c>
      <c r="K19" s="40">
        <f>'9月'!AA20</f>
        <v>0</v>
      </c>
      <c r="L19" s="40">
        <f>'10月'!AA20</f>
        <v>0</v>
      </c>
      <c r="M19" s="40">
        <f>'11月'!AA20</f>
        <v>0</v>
      </c>
      <c r="N19" s="40">
        <f>'12月'!AA20</f>
        <v>0</v>
      </c>
      <c r="O19" s="39">
        <f>SUM(C19:N19)</f>
        <v>0</v>
      </c>
      <c r="P19" s="42" t="e">
        <f t="shared" si="2"/>
        <v>#DIV/0!</v>
      </c>
    </row>
    <row r="20" spans="1:16">
      <c r="A20" s="69"/>
      <c r="B20" s="55" t="s">
        <v>18</v>
      </c>
      <c r="C20" s="62">
        <f t="shared" ref="C20:O20" si="7">SUM(C12:C19)</f>
        <v>67768</v>
      </c>
      <c r="D20" s="62">
        <f t="shared" si="7"/>
        <v>67512</v>
      </c>
      <c r="E20" s="62">
        <f t="shared" si="7"/>
        <v>79900</v>
      </c>
      <c r="F20" s="62">
        <f t="shared" si="7"/>
        <v>73130</v>
      </c>
      <c r="G20" s="62">
        <f t="shared" si="7"/>
        <v>17855</v>
      </c>
      <c r="H20" s="62">
        <f t="shared" si="7"/>
        <v>23774</v>
      </c>
      <c r="I20" s="62">
        <f t="shared" si="7"/>
        <v>11303</v>
      </c>
      <c r="J20" s="62">
        <f t="shared" si="7"/>
        <v>18984</v>
      </c>
      <c r="K20" s="62">
        <f t="shared" si="7"/>
        <v>5470</v>
      </c>
      <c r="L20" s="62">
        <f t="shared" si="7"/>
        <v>20804</v>
      </c>
      <c r="M20" s="62">
        <f t="shared" si="7"/>
        <v>84435</v>
      </c>
      <c r="N20" s="62">
        <f t="shared" si="7"/>
        <v>0</v>
      </c>
      <c r="O20" s="62">
        <f t="shared" si="7"/>
        <v>470935</v>
      </c>
      <c r="P20" s="42">
        <f>O20/COUNTIF(C20:N20,"&gt;0")</f>
        <v>42812.272727272728</v>
      </c>
    </row>
    <row r="21" spans="1:16">
      <c r="A21" s="53" t="s">
        <v>24</v>
      </c>
      <c r="B21" s="54"/>
      <c r="C21" s="62">
        <f t="shared" ref="C21:O21" si="8">C11+C20</f>
        <v>97745</v>
      </c>
      <c r="D21" s="62">
        <f t="shared" si="8"/>
        <v>95232</v>
      </c>
      <c r="E21" s="62">
        <f t="shared" si="8"/>
        <v>118788</v>
      </c>
      <c r="F21" s="62">
        <f t="shared" si="8"/>
        <v>98011</v>
      </c>
      <c r="G21" s="62">
        <f t="shared" si="8"/>
        <v>47542</v>
      </c>
      <c r="H21" s="62">
        <f t="shared" si="8"/>
        <v>51407</v>
      </c>
      <c r="I21" s="62">
        <f t="shared" si="8"/>
        <v>37979</v>
      </c>
      <c r="J21" s="62">
        <f t="shared" si="8"/>
        <v>54188</v>
      </c>
      <c r="K21" s="62">
        <f t="shared" si="8"/>
        <v>36939</v>
      </c>
      <c r="L21" s="62">
        <f t="shared" si="8"/>
        <v>55111</v>
      </c>
      <c r="M21" s="62">
        <f t="shared" si="8"/>
        <v>109333</v>
      </c>
      <c r="N21" s="62">
        <f t="shared" si="8"/>
        <v>0</v>
      </c>
      <c r="O21" s="62">
        <f t="shared" si="8"/>
        <v>802275</v>
      </c>
      <c r="P21" s="42">
        <f>O21/COUNTIF(C21:N21,"&gt;0")</f>
        <v>72934.090909090912</v>
      </c>
    </row>
    <row r="22" spans="1:16">
      <c r="A22" s="10" t="s">
        <v>25</v>
      </c>
      <c r="B22" s="8"/>
      <c r="C22" s="41">
        <f t="shared" ref="C22:O22" si="9">C3+C7-C21</f>
        <v>223236</v>
      </c>
      <c r="D22" s="41">
        <f t="shared" si="9"/>
        <v>238104</v>
      </c>
      <c r="E22" s="41">
        <f t="shared" si="9"/>
        <v>219416</v>
      </c>
      <c r="F22" s="41">
        <f t="shared" si="9"/>
        <v>231505</v>
      </c>
      <c r="G22" s="41">
        <f t="shared" si="9"/>
        <v>183963</v>
      </c>
      <c r="H22" s="41">
        <f t="shared" si="9"/>
        <v>132556</v>
      </c>
      <c r="I22" s="41">
        <f t="shared" si="9"/>
        <v>94577</v>
      </c>
      <c r="J22" s="41">
        <f t="shared" si="9"/>
        <v>40389</v>
      </c>
      <c r="K22" s="41">
        <f t="shared" si="9"/>
        <v>3450</v>
      </c>
      <c r="L22" s="41">
        <f t="shared" si="9"/>
        <v>-51661</v>
      </c>
      <c r="M22" s="41">
        <f t="shared" si="9"/>
        <v>-160994</v>
      </c>
      <c r="N22" s="41">
        <f t="shared" si="9"/>
        <v>-160994</v>
      </c>
      <c r="O22" s="41">
        <f t="shared" si="9"/>
        <v>-160994</v>
      </c>
      <c r="P22" s="42"/>
    </row>
    <row r="23" spans="1:16">
      <c r="P23" s="44"/>
    </row>
    <row r="24" spans="1:16">
      <c r="P24" s="44"/>
    </row>
    <row r="25" spans="1:16">
      <c r="P25" s="44"/>
    </row>
  </sheetData>
  <mergeCells count="2">
    <mergeCell ref="A4:A6"/>
    <mergeCell ref="A2:B2"/>
  </mergeCells>
  <phoneticPr fontId="3"/>
  <pageMargins left="0.7" right="0.7" top="0.75" bottom="0.75" header="0.51200000000000001" footer="0.51200000000000001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87795-9CD8-B74E-95E1-0D75818A41DC}">
  <sheetPr>
    <pageSetUpPr fitToPage="1"/>
  </sheetPr>
  <dimension ref="A1:BL63"/>
  <sheetViews>
    <sheetView zoomScale="110" zoomScaleNormal="110" workbookViewId="0">
      <pane xSplit="1" ySplit="2" topLeftCell="BB23" activePane="bottomRight" state="frozen"/>
      <selection activeCell="AD29" sqref="AD29"/>
      <selection pane="topRight" activeCell="AD29" sqref="AD29"/>
      <selection pane="bottomLeft" activeCell="AD29" sqref="AD29"/>
      <selection pane="bottomRight" activeCell="A30" sqref="A30"/>
    </sheetView>
  </sheetViews>
  <sheetFormatPr baseColWidth="10" defaultRowHeight="18"/>
  <cols>
    <col min="1" max="1" width="36.33203125" style="74" customWidth="1"/>
    <col min="2" max="49" width="10.33203125" style="129" customWidth="1"/>
    <col min="50" max="50" width="10.33203125" style="186" customWidth="1"/>
    <col min="51" max="51" width="5.1640625" style="84" customWidth="1"/>
    <col min="52" max="53" width="10.33203125" style="74" customWidth="1"/>
    <col min="54" max="54" width="10.33203125" style="82" customWidth="1"/>
    <col min="55" max="55" width="12.6640625" style="74" bestFit="1" customWidth="1"/>
    <col min="56" max="57" width="11" style="74" bestFit="1" customWidth="1"/>
    <col min="58" max="60" width="11" style="82" bestFit="1" customWidth="1"/>
    <col min="61" max="61" width="11" style="74" bestFit="1" customWidth="1"/>
    <col min="62" max="62" width="11" style="82" bestFit="1" customWidth="1"/>
    <col min="63" max="63" width="11" style="74" bestFit="1" customWidth="1"/>
    <col min="64" max="16384" width="10.83203125" style="74"/>
  </cols>
  <sheetData>
    <row r="1" spans="1:64" s="71" customFormat="1">
      <c r="A1" s="71" t="s">
        <v>68</v>
      </c>
      <c r="B1" s="125" t="s">
        <v>69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 t="s">
        <v>70</v>
      </c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 t="s">
        <v>71</v>
      </c>
      <c r="AA1" s="125"/>
      <c r="AB1" s="125"/>
      <c r="AC1" s="125"/>
      <c r="AD1" s="125" t="s">
        <v>72</v>
      </c>
      <c r="AE1" s="125"/>
      <c r="AF1" s="125"/>
      <c r="AG1" s="125"/>
      <c r="AH1" s="125"/>
      <c r="AI1" s="125"/>
      <c r="AJ1" s="125"/>
      <c r="AK1" s="125"/>
      <c r="AL1" s="195" t="s">
        <v>73</v>
      </c>
      <c r="AM1" s="196"/>
      <c r="AN1" s="196"/>
      <c r="AO1" s="196"/>
      <c r="AP1" s="196"/>
      <c r="AQ1" s="196"/>
      <c r="AR1" s="196"/>
      <c r="AS1" s="196"/>
      <c r="AT1" s="197"/>
      <c r="AU1" s="196"/>
      <c r="AV1" s="196"/>
      <c r="AW1" s="198"/>
      <c r="AX1" s="189" t="s">
        <v>53</v>
      </c>
      <c r="AY1" s="225"/>
      <c r="AZ1" s="71">
        <v>2021</v>
      </c>
      <c r="BB1" s="236"/>
      <c r="BF1" s="236"/>
      <c r="BG1" s="236"/>
      <c r="BH1" s="236"/>
      <c r="BJ1" s="236"/>
    </row>
    <row r="2" spans="1:64">
      <c r="A2" s="72"/>
      <c r="B2" s="126">
        <v>1</v>
      </c>
      <c r="C2" s="126">
        <v>2</v>
      </c>
      <c r="D2" s="126">
        <v>3</v>
      </c>
      <c r="E2" s="126">
        <v>4</v>
      </c>
      <c r="F2" s="126">
        <v>5</v>
      </c>
      <c r="G2" s="126">
        <v>6</v>
      </c>
      <c r="H2" s="126">
        <v>7</v>
      </c>
      <c r="I2" s="126">
        <v>8</v>
      </c>
      <c r="J2" s="126">
        <v>9</v>
      </c>
      <c r="K2" s="126">
        <v>10</v>
      </c>
      <c r="L2" s="126">
        <v>11</v>
      </c>
      <c r="M2" s="126">
        <v>12</v>
      </c>
      <c r="N2" s="126">
        <v>1</v>
      </c>
      <c r="O2" s="126">
        <v>2</v>
      </c>
      <c r="P2" s="126">
        <v>3</v>
      </c>
      <c r="Q2" s="126">
        <v>4</v>
      </c>
      <c r="R2" s="126">
        <v>5</v>
      </c>
      <c r="S2" s="126">
        <v>6</v>
      </c>
      <c r="T2" s="126">
        <v>7</v>
      </c>
      <c r="U2" s="126">
        <v>8</v>
      </c>
      <c r="V2" s="126">
        <v>9</v>
      </c>
      <c r="W2" s="126">
        <v>10</v>
      </c>
      <c r="X2" s="126">
        <v>11</v>
      </c>
      <c r="Y2" s="126">
        <v>12</v>
      </c>
      <c r="Z2" s="126">
        <v>1</v>
      </c>
      <c r="AA2" s="126">
        <v>2</v>
      </c>
      <c r="AB2" s="126">
        <v>3</v>
      </c>
      <c r="AC2" s="126">
        <v>4</v>
      </c>
      <c r="AD2" s="126">
        <v>5</v>
      </c>
      <c r="AE2" s="126">
        <v>6</v>
      </c>
      <c r="AF2" s="126">
        <v>7</v>
      </c>
      <c r="AG2" s="126">
        <v>8</v>
      </c>
      <c r="AH2" s="126">
        <v>9</v>
      </c>
      <c r="AI2" s="126">
        <v>10</v>
      </c>
      <c r="AJ2" s="126">
        <v>11</v>
      </c>
      <c r="AK2" s="185">
        <v>12</v>
      </c>
      <c r="AL2" s="199">
        <v>1</v>
      </c>
      <c r="AM2" s="126">
        <v>2</v>
      </c>
      <c r="AN2" s="126">
        <v>3</v>
      </c>
      <c r="AO2" s="126">
        <v>4</v>
      </c>
      <c r="AP2" s="126">
        <v>5</v>
      </c>
      <c r="AQ2" s="126">
        <v>6</v>
      </c>
      <c r="AR2" s="126">
        <v>7</v>
      </c>
      <c r="AS2" s="126">
        <v>8</v>
      </c>
      <c r="AT2" s="127">
        <v>9</v>
      </c>
      <c r="AU2" s="128">
        <v>10</v>
      </c>
      <c r="AV2" s="126">
        <v>11</v>
      </c>
      <c r="AW2" s="200">
        <v>12</v>
      </c>
      <c r="AX2" s="190"/>
      <c r="AY2" s="226"/>
      <c r="AZ2" s="187">
        <v>1</v>
      </c>
      <c r="BA2" s="73">
        <v>2</v>
      </c>
      <c r="BB2" s="274">
        <v>3</v>
      </c>
      <c r="BC2" s="275">
        <v>4</v>
      </c>
      <c r="BD2" s="275">
        <v>5</v>
      </c>
      <c r="BE2" s="275">
        <v>6</v>
      </c>
      <c r="BF2" s="274">
        <v>7</v>
      </c>
      <c r="BG2" s="274">
        <v>8</v>
      </c>
      <c r="BH2" s="274">
        <v>9</v>
      </c>
      <c r="BI2" s="275">
        <v>10</v>
      </c>
      <c r="BJ2" s="274">
        <v>11</v>
      </c>
      <c r="BK2" s="275">
        <v>12</v>
      </c>
    </row>
    <row r="3" spans="1:64" hidden="1">
      <c r="A3" s="74" t="s">
        <v>74</v>
      </c>
      <c r="AL3" s="201">
        <v>160000</v>
      </c>
      <c r="AM3" s="202">
        <v>160000</v>
      </c>
      <c r="AN3" s="202">
        <v>160000</v>
      </c>
      <c r="AO3" s="202">
        <v>180000</v>
      </c>
      <c r="AP3" s="202">
        <v>180000</v>
      </c>
      <c r="AQ3" s="202">
        <v>180000</v>
      </c>
      <c r="AR3" s="202">
        <v>180000</v>
      </c>
      <c r="AS3" s="202">
        <v>180000</v>
      </c>
      <c r="AT3" s="131">
        <v>180000</v>
      </c>
      <c r="AU3" s="203">
        <v>304080</v>
      </c>
      <c r="AV3" s="203">
        <f>AV16</f>
        <v>353040</v>
      </c>
      <c r="AW3" s="191">
        <f>AW16</f>
        <v>193540</v>
      </c>
      <c r="AX3" s="191"/>
      <c r="AY3" s="177"/>
      <c r="AZ3" s="153">
        <f>AZ16</f>
        <v>193540</v>
      </c>
      <c r="BA3" s="76">
        <f t="shared" ref="BA3:BB3" si="0">BA15</f>
        <v>113100</v>
      </c>
      <c r="BB3" s="237">
        <f t="shared" si="0"/>
        <v>113100</v>
      </c>
      <c r="BC3" s="180">
        <f>SUM(AL3:BB3)</f>
        <v>2830400</v>
      </c>
    </row>
    <row r="4" spans="1:64">
      <c r="A4" s="72" t="s">
        <v>75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201">
        <v>40800</v>
      </c>
      <c r="AM4" s="202">
        <v>40800</v>
      </c>
      <c r="AN4" s="202">
        <v>40800</v>
      </c>
      <c r="AO4" s="204"/>
      <c r="AP4" s="204"/>
      <c r="AQ4" s="202"/>
      <c r="AR4" s="202"/>
      <c r="AS4" s="202">
        <f>7800+64500</f>
        <v>72300</v>
      </c>
      <c r="AT4" s="131">
        <v>63900</v>
      </c>
      <c r="AU4" s="205">
        <v>63900</v>
      </c>
      <c r="AV4" s="205">
        <v>63900</v>
      </c>
      <c r="AW4" s="192">
        <v>63900</v>
      </c>
      <c r="AX4" s="192">
        <f>SUM(AL4:AW4)</f>
        <v>450300</v>
      </c>
      <c r="AY4" s="205"/>
      <c r="AZ4" s="75">
        <v>63900</v>
      </c>
      <c r="BA4" s="82">
        <v>63900</v>
      </c>
      <c r="BB4" s="232">
        <v>63900</v>
      </c>
      <c r="BC4" s="90"/>
      <c r="BD4" s="90"/>
      <c r="BE4" s="90"/>
      <c r="BG4" s="82">
        <v>61500</v>
      </c>
      <c r="BH4" s="82">
        <v>61500</v>
      </c>
      <c r="BI4" s="74">
        <v>61500</v>
      </c>
      <c r="BJ4" s="82">
        <v>61500</v>
      </c>
    </row>
    <row r="5" spans="1:64">
      <c r="A5" s="72" t="s">
        <v>341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201">
        <v>16410</v>
      </c>
      <c r="AM5" s="202">
        <v>16410</v>
      </c>
      <c r="AN5" s="202">
        <v>16410</v>
      </c>
      <c r="AO5" s="204"/>
      <c r="AP5" s="202">
        <v>16540</v>
      </c>
      <c r="AQ5" s="202">
        <v>16540</v>
      </c>
      <c r="AR5" s="202">
        <v>16540</v>
      </c>
      <c r="AS5" s="202">
        <v>16540</v>
      </c>
      <c r="AT5" s="131">
        <v>16540</v>
      </c>
      <c r="AU5" s="205">
        <f>16540*2</f>
        <v>33080</v>
      </c>
      <c r="AV5" s="205">
        <v>16540</v>
      </c>
      <c r="AW5" s="192">
        <v>16540</v>
      </c>
      <c r="AX5" s="192">
        <f t="shared" ref="AX5:AX33" si="1">SUM(AL5:AW5)</f>
        <v>198090</v>
      </c>
      <c r="AY5" s="205"/>
      <c r="AZ5" s="78">
        <v>16540</v>
      </c>
      <c r="BA5" s="78">
        <v>16540</v>
      </c>
      <c r="BB5" s="232">
        <v>16540</v>
      </c>
      <c r="BC5" s="82">
        <v>16610</v>
      </c>
      <c r="BD5" s="82">
        <v>16610</v>
      </c>
      <c r="BE5" s="82">
        <v>16610</v>
      </c>
      <c r="BF5" s="82">
        <v>16610</v>
      </c>
      <c r="BG5" s="82">
        <v>16610</v>
      </c>
    </row>
    <row r="6" spans="1:64">
      <c r="A6" s="72" t="s">
        <v>76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201"/>
      <c r="AM6" s="202"/>
      <c r="AN6" s="202"/>
      <c r="AO6" s="202"/>
      <c r="AP6" s="202"/>
      <c r="AQ6" s="202">
        <v>62500</v>
      </c>
      <c r="AR6" s="202"/>
      <c r="AS6" s="202"/>
      <c r="AT6" s="131"/>
      <c r="AU6" s="205"/>
      <c r="AV6" s="205">
        <v>62500</v>
      </c>
      <c r="AW6" s="192"/>
      <c r="AX6" s="192">
        <f t="shared" si="1"/>
        <v>125000</v>
      </c>
      <c r="AY6" s="205"/>
      <c r="AZ6" s="75"/>
      <c r="BA6" s="82"/>
      <c r="BD6" s="82"/>
      <c r="BE6" s="82">
        <v>65700</v>
      </c>
    </row>
    <row r="7" spans="1:64">
      <c r="A7" s="72" t="s">
        <v>77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201"/>
      <c r="AM7" s="202"/>
      <c r="AN7" s="202"/>
      <c r="AO7" s="202"/>
      <c r="AP7" s="202"/>
      <c r="AQ7" s="202"/>
      <c r="AR7" s="202"/>
      <c r="AS7" s="202">
        <v>37300</v>
      </c>
      <c r="AT7" s="131"/>
      <c r="AU7" s="205"/>
      <c r="AV7" s="205"/>
      <c r="AW7" s="192"/>
      <c r="AX7" s="192">
        <f t="shared" si="1"/>
        <v>37300</v>
      </c>
      <c r="AY7" s="205"/>
      <c r="AZ7" s="75"/>
      <c r="BA7" s="82"/>
      <c r="BD7" s="82"/>
      <c r="BE7" s="82"/>
      <c r="BJ7" s="82">
        <v>46000</v>
      </c>
    </row>
    <row r="8" spans="1:64">
      <c r="A8" s="241" t="s">
        <v>78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1"/>
      <c r="AM8" s="202"/>
      <c r="AN8" s="202"/>
      <c r="AO8" s="202"/>
      <c r="AP8" s="202"/>
      <c r="AQ8" s="202"/>
      <c r="AR8" s="202"/>
      <c r="AS8" s="202">
        <v>97100</v>
      </c>
      <c r="AT8" s="131"/>
      <c r="AU8" s="205">
        <v>97000</v>
      </c>
      <c r="AV8" s="205">
        <v>97000</v>
      </c>
      <c r="AW8" s="192"/>
      <c r="AX8" s="192">
        <f t="shared" si="1"/>
        <v>291100</v>
      </c>
      <c r="AY8" s="205"/>
      <c r="AZ8" s="177"/>
      <c r="BA8" s="84"/>
      <c r="BB8" s="84"/>
      <c r="BC8" s="83"/>
      <c r="BD8" s="84"/>
      <c r="BE8" s="84">
        <v>75500</v>
      </c>
      <c r="BF8" s="84"/>
      <c r="BG8" s="84"/>
      <c r="BH8" s="84">
        <v>75000</v>
      </c>
      <c r="BI8" s="83"/>
      <c r="BJ8" s="84">
        <v>75000</v>
      </c>
    </row>
    <row r="9" spans="1:64">
      <c r="A9" s="80" t="s">
        <v>269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206"/>
      <c r="AM9" s="132"/>
      <c r="AN9" s="132"/>
      <c r="AO9" s="132"/>
      <c r="AP9" s="132"/>
      <c r="AQ9" s="132"/>
      <c r="AR9" s="132"/>
      <c r="AS9" s="132"/>
      <c r="AT9" s="133"/>
      <c r="AU9" s="81"/>
      <c r="AV9" s="81"/>
      <c r="AW9" s="207"/>
      <c r="AX9" s="207"/>
      <c r="AY9" s="81"/>
      <c r="AZ9" s="176"/>
      <c r="BA9" s="86"/>
      <c r="BB9" s="86"/>
      <c r="BC9" s="85"/>
      <c r="BD9" s="86">
        <v>51700</v>
      </c>
      <c r="BE9" s="86"/>
      <c r="BF9" s="86"/>
      <c r="BG9" s="86"/>
      <c r="BH9" s="86"/>
      <c r="BI9" s="85"/>
      <c r="BJ9" s="86"/>
    </row>
    <row r="10" spans="1:64">
      <c r="A10" s="72" t="s">
        <v>79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201">
        <f>SUM(AL4:AL8)</f>
        <v>57210</v>
      </c>
      <c r="AM10" s="202">
        <f t="shared" ref="AM10:AW10" si="2">SUM(AM4:AM8)</f>
        <v>57210</v>
      </c>
      <c r="AN10" s="202">
        <f t="shared" si="2"/>
        <v>57210</v>
      </c>
      <c r="AO10" s="202">
        <f t="shared" si="2"/>
        <v>0</v>
      </c>
      <c r="AP10" s="202">
        <f t="shared" si="2"/>
        <v>16540</v>
      </c>
      <c r="AQ10" s="202">
        <f t="shared" si="2"/>
        <v>79040</v>
      </c>
      <c r="AR10" s="202">
        <f t="shared" si="2"/>
        <v>16540</v>
      </c>
      <c r="AS10" s="202">
        <f t="shared" si="2"/>
        <v>223240</v>
      </c>
      <c r="AT10" s="131">
        <f t="shared" si="2"/>
        <v>80440</v>
      </c>
      <c r="AU10" s="208">
        <f t="shared" si="2"/>
        <v>193980</v>
      </c>
      <c r="AV10" s="208">
        <f t="shared" si="2"/>
        <v>239940</v>
      </c>
      <c r="AW10" s="209">
        <f t="shared" si="2"/>
        <v>80440</v>
      </c>
      <c r="AX10" s="192">
        <f t="shared" si="1"/>
        <v>1101790</v>
      </c>
      <c r="AY10" s="205" t="s">
        <v>192</v>
      </c>
      <c r="AZ10" s="77">
        <f t="shared" ref="AZ10:BB10" si="3">SUM(AZ4:AZ9)</f>
        <v>80440</v>
      </c>
      <c r="BA10" s="77">
        <f t="shared" si="3"/>
        <v>80440</v>
      </c>
      <c r="BB10" s="276">
        <f t="shared" si="3"/>
        <v>80440</v>
      </c>
      <c r="BC10" s="276">
        <f t="shared" ref="BC10:BH10" si="4">SUM(BC4:BC9)</f>
        <v>16610</v>
      </c>
      <c r="BD10" s="276">
        <f t="shared" si="4"/>
        <v>68310</v>
      </c>
      <c r="BE10" s="276">
        <f t="shared" si="4"/>
        <v>157810</v>
      </c>
      <c r="BF10" s="75">
        <f t="shared" si="4"/>
        <v>16610</v>
      </c>
      <c r="BG10" s="75">
        <f t="shared" si="4"/>
        <v>78110</v>
      </c>
      <c r="BH10" s="75">
        <f t="shared" si="4"/>
        <v>136500</v>
      </c>
      <c r="BI10" s="277">
        <f>SUM(BI4:BI9)</f>
        <v>61500</v>
      </c>
      <c r="BJ10" s="75">
        <f>SUM(BJ4:BJ9)</f>
        <v>182500</v>
      </c>
      <c r="BL10" s="74">
        <f>BJ10</f>
        <v>182500</v>
      </c>
    </row>
    <row r="11" spans="1:64">
      <c r="A11" s="74" t="s">
        <v>80</v>
      </c>
      <c r="AL11" s="210">
        <v>30000</v>
      </c>
      <c r="AM11" s="135">
        <v>30000</v>
      </c>
      <c r="AN11" s="135">
        <v>30000</v>
      </c>
      <c r="AO11" s="135">
        <v>30000</v>
      </c>
      <c r="AP11" s="135">
        <v>30000</v>
      </c>
      <c r="AQ11" s="135">
        <v>30000</v>
      </c>
      <c r="AR11" s="135">
        <v>30000</v>
      </c>
      <c r="AS11" s="135">
        <v>30000</v>
      </c>
      <c r="AT11" s="134">
        <v>30000</v>
      </c>
      <c r="AU11" s="84">
        <v>30000</v>
      </c>
      <c r="AV11" s="84">
        <v>30000</v>
      </c>
      <c r="AW11" s="194">
        <v>30000</v>
      </c>
      <c r="AX11" s="192">
        <f t="shared" si="1"/>
        <v>360000</v>
      </c>
      <c r="AY11" s="205" t="s">
        <v>194</v>
      </c>
      <c r="AZ11" s="75">
        <v>30000</v>
      </c>
      <c r="BA11" s="82">
        <v>30000</v>
      </c>
      <c r="BB11" s="232">
        <v>30000</v>
      </c>
      <c r="BC11" s="82">
        <v>30000</v>
      </c>
      <c r="BD11" s="74">
        <v>30000</v>
      </c>
      <c r="BE11" s="74">
        <v>30000</v>
      </c>
      <c r="BF11" s="82">
        <v>30000</v>
      </c>
      <c r="BG11" s="82">
        <v>30000</v>
      </c>
      <c r="BH11" s="82">
        <v>30000</v>
      </c>
      <c r="BI11" s="267">
        <v>30000</v>
      </c>
      <c r="BJ11" s="82">
        <v>30000</v>
      </c>
      <c r="BL11" s="74">
        <f>BJ11</f>
        <v>30000</v>
      </c>
    </row>
    <row r="12" spans="1:64">
      <c r="A12" s="83" t="s">
        <v>81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210">
        <f>30000+100</f>
        <v>30100</v>
      </c>
      <c r="AM12" s="135">
        <f t="shared" ref="AM12:BB12" si="5">30000+100</f>
        <v>30100</v>
      </c>
      <c r="AN12" s="135">
        <f t="shared" si="5"/>
        <v>30100</v>
      </c>
      <c r="AO12" s="135">
        <f t="shared" si="5"/>
        <v>30100</v>
      </c>
      <c r="AP12" s="135">
        <f t="shared" si="5"/>
        <v>30100</v>
      </c>
      <c r="AQ12" s="135">
        <f t="shared" si="5"/>
        <v>30100</v>
      </c>
      <c r="AR12" s="135">
        <f t="shared" si="5"/>
        <v>30100</v>
      </c>
      <c r="AS12" s="135">
        <f t="shared" si="5"/>
        <v>30100</v>
      </c>
      <c r="AT12" s="134">
        <f t="shared" si="5"/>
        <v>30100</v>
      </c>
      <c r="AU12" s="84">
        <f t="shared" si="5"/>
        <v>30100</v>
      </c>
      <c r="AV12" s="84">
        <f t="shared" si="5"/>
        <v>30100</v>
      </c>
      <c r="AW12" s="194">
        <f t="shared" si="5"/>
        <v>30100</v>
      </c>
      <c r="AX12" s="192">
        <f t="shared" si="1"/>
        <v>361200</v>
      </c>
      <c r="AY12" s="205" t="s">
        <v>191</v>
      </c>
      <c r="AZ12" s="177">
        <f t="shared" si="5"/>
        <v>30100</v>
      </c>
      <c r="BA12" s="84">
        <f t="shared" si="5"/>
        <v>30100</v>
      </c>
      <c r="BB12" s="234">
        <f t="shared" si="5"/>
        <v>30100</v>
      </c>
      <c r="BC12" s="82">
        <v>30100</v>
      </c>
      <c r="BD12" s="82">
        <v>30100</v>
      </c>
      <c r="BE12" s="82">
        <v>30100</v>
      </c>
      <c r="BF12" s="82">
        <v>30100</v>
      </c>
      <c r="BG12" s="82">
        <v>30100</v>
      </c>
      <c r="BH12" s="82">
        <v>30100</v>
      </c>
      <c r="BI12" s="267">
        <v>30100</v>
      </c>
      <c r="BJ12" s="82">
        <v>30100</v>
      </c>
    </row>
    <row r="13" spans="1:64">
      <c r="A13" s="238" t="s">
        <v>198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210"/>
      <c r="AM13" s="135"/>
      <c r="AN13" s="135"/>
      <c r="AO13" s="135"/>
      <c r="AP13" s="135"/>
      <c r="AQ13" s="135"/>
      <c r="AR13" s="135"/>
      <c r="AS13" s="135"/>
      <c r="AT13" s="134">
        <v>3200</v>
      </c>
      <c r="AU13" s="84">
        <v>3000</v>
      </c>
      <c r="AV13" s="84">
        <v>3000</v>
      </c>
      <c r="AW13" s="194">
        <v>3000</v>
      </c>
      <c r="AX13" s="192"/>
      <c r="AY13" s="205"/>
      <c r="AZ13" s="177">
        <v>3000</v>
      </c>
      <c r="BA13" s="84">
        <v>3000</v>
      </c>
      <c r="BB13" s="84">
        <v>3000</v>
      </c>
      <c r="BC13" s="84">
        <v>3000</v>
      </c>
      <c r="BD13" s="84">
        <v>3000</v>
      </c>
      <c r="BE13" s="84">
        <v>3000</v>
      </c>
      <c r="BF13" s="82">
        <v>3000</v>
      </c>
      <c r="BG13" s="82">
        <v>3000</v>
      </c>
      <c r="BH13" s="82">
        <v>3000</v>
      </c>
      <c r="BI13" s="74">
        <v>3000</v>
      </c>
      <c r="BJ13" s="82">
        <v>3000</v>
      </c>
    </row>
    <row r="14" spans="1:64">
      <c r="A14" s="85" t="s">
        <v>110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211"/>
      <c r="AM14" s="136"/>
      <c r="AN14" s="136"/>
      <c r="AO14" s="136"/>
      <c r="AP14" s="136"/>
      <c r="AQ14" s="136"/>
      <c r="AR14" s="136"/>
      <c r="AS14" s="136"/>
      <c r="AT14" s="137"/>
      <c r="AU14" s="86">
        <v>50000</v>
      </c>
      <c r="AV14" s="86">
        <v>50000</v>
      </c>
      <c r="AW14" s="212">
        <v>50000</v>
      </c>
      <c r="AX14" s="192">
        <f t="shared" si="1"/>
        <v>150000</v>
      </c>
      <c r="AY14" s="205" t="s">
        <v>193</v>
      </c>
      <c r="AZ14" s="176">
        <v>50000</v>
      </c>
      <c r="BA14" s="86">
        <v>50000</v>
      </c>
      <c r="BB14" s="86">
        <v>50000</v>
      </c>
      <c r="BC14" s="74">
        <v>50000</v>
      </c>
      <c r="BD14" s="74">
        <v>50000</v>
      </c>
      <c r="BE14" s="74">
        <v>50000</v>
      </c>
      <c r="BF14" s="82">
        <v>50000</v>
      </c>
      <c r="BG14" s="82">
        <v>50000</v>
      </c>
      <c r="BH14" s="82">
        <v>50000</v>
      </c>
      <c r="BI14" s="74">
        <v>50000</v>
      </c>
      <c r="BJ14" s="82">
        <v>50000</v>
      </c>
      <c r="BL14" s="74">
        <f>BJ14</f>
        <v>50000</v>
      </c>
    </row>
    <row r="15" spans="1:64">
      <c r="A15" s="72" t="s">
        <v>82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201">
        <f>SUM(AL11:AL14)</f>
        <v>60100</v>
      </c>
      <c r="AM15" s="202">
        <f t="shared" ref="AM15:AT15" si="6">SUM(AM11:AM14)</f>
        <v>60100</v>
      </c>
      <c r="AN15" s="202">
        <f t="shared" si="6"/>
        <v>60100</v>
      </c>
      <c r="AO15" s="202">
        <f t="shared" si="6"/>
        <v>60100</v>
      </c>
      <c r="AP15" s="202">
        <f t="shared" si="6"/>
        <v>60100</v>
      </c>
      <c r="AQ15" s="202">
        <f t="shared" si="6"/>
        <v>60100</v>
      </c>
      <c r="AR15" s="202">
        <f t="shared" si="6"/>
        <v>60100</v>
      </c>
      <c r="AS15" s="202">
        <f t="shared" si="6"/>
        <v>60100</v>
      </c>
      <c r="AT15" s="131">
        <f t="shared" si="6"/>
        <v>63300</v>
      </c>
      <c r="AU15" s="208">
        <f>SUM(AU11:AU14)</f>
        <v>113100</v>
      </c>
      <c r="AV15" s="208">
        <f>SUM(AV11:AV14)</f>
        <v>113100</v>
      </c>
      <c r="AW15" s="209">
        <f>SUM(AW11:AW14)</f>
        <v>113100</v>
      </c>
      <c r="AX15" s="192">
        <f t="shared" si="1"/>
        <v>883400</v>
      </c>
      <c r="AY15" s="205"/>
      <c r="AZ15" s="77">
        <f t="shared" ref="AZ15:BG15" si="7">SUM(AZ11:AZ14)</f>
        <v>113100</v>
      </c>
      <c r="BA15" s="77">
        <f t="shared" si="7"/>
        <v>113100</v>
      </c>
      <c r="BB15" s="276">
        <f t="shared" si="7"/>
        <v>113100</v>
      </c>
      <c r="BC15" s="276">
        <f t="shared" si="7"/>
        <v>113100</v>
      </c>
      <c r="BD15" s="276">
        <f t="shared" si="7"/>
        <v>113100</v>
      </c>
      <c r="BE15" s="276">
        <f t="shared" si="7"/>
        <v>113100</v>
      </c>
      <c r="BF15" s="75">
        <f t="shared" si="7"/>
        <v>113100</v>
      </c>
      <c r="BG15" s="75">
        <f t="shared" si="7"/>
        <v>113100</v>
      </c>
      <c r="BH15" s="75">
        <f>SUM(BH11:BH14)</f>
        <v>113100</v>
      </c>
      <c r="BI15" s="75">
        <f>SUM(BI11:BI14)</f>
        <v>113100</v>
      </c>
      <c r="BJ15" s="75">
        <f>SUM(BJ11:BJ14)</f>
        <v>113100</v>
      </c>
    </row>
    <row r="16" spans="1:64">
      <c r="A16" s="74" t="s">
        <v>74</v>
      </c>
      <c r="AL16" s="210">
        <f>AL3-AL10-AL15</f>
        <v>42690</v>
      </c>
      <c r="AM16" s="135">
        <f t="shared" ref="AM16:AS16" si="8">AM3-AM10-AM15</f>
        <v>42690</v>
      </c>
      <c r="AN16" s="135">
        <f t="shared" si="8"/>
        <v>42690</v>
      </c>
      <c r="AO16" s="135">
        <f t="shared" si="8"/>
        <v>119900</v>
      </c>
      <c r="AP16" s="135">
        <f t="shared" si="8"/>
        <v>103360</v>
      </c>
      <c r="AQ16" s="135">
        <f t="shared" si="8"/>
        <v>40860</v>
      </c>
      <c r="AR16" s="135">
        <f>AR3-AR10-AR15</f>
        <v>103360</v>
      </c>
      <c r="AS16" s="135">
        <f t="shared" si="8"/>
        <v>-103340</v>
      </c>
      <c r="AT16" s="134">
        <f>AT3-AT10-AT15</f>
        <v>36260</v>
      </c>
      <c r="AU16" s="213">
        <f>AU10+AU15</f>
        <v>307080</v>
      </c>
      <c r="AV16" s="213">
        <f>AV10+AV15</f>
        <v>353040</v>
      </c>
      <c r="AW16" s="214">
        <f>AW10+AW15</f>
        <v>193540</v>
      </c>
      <c r="AX16" s="192">
        <f t="shared" si="1"/>
        <v>1282130</v>
      </c>
      <c r="AY16" s="205"/>
      <c r="AZ16" s="90">
        <f t="shared" ref="AZ16:BE16" si="9">AZ10+AZ15</f>
        <v>193540</v>
      </c>
      <c r="BA16" s="90">
        <f t="shared" si="9"/>
        <v>193540</v>
      </c>
      <c r="BB16" s="90">
        <f t="shared" si="9"/>
        <v>193540</v>
      </c>
      <c r="BC16" s="90">
        <f t="shared" si="9"/>
        <v>129710</v>
      </c>
      <c r="BD16" s="90">
        <f t="shared" si="9"/>
        <v>181410</v>
      </c>
      <c r="BE16" s="90">
        <f t="shared" si="9"/>
        <v>270910</v>
      </c>
      <c r="BF16" s="82">
        <f>BF10+BF15</f>
        <v>129710</v>
      </c>
      <c r="BG16" s="82">
        <f>BG10+BG15</f>
        <v>191210</v>
      </c>
      <c r="BH16" s="82">
        <f>BH10+BH15</f>
        <v>249600</v>
      </c>
      <c r="BI16" s="82">
        <f>BI10+BI15</f>
        <v>174600</v>
      </c>
      <c r="BJ16" s="82">
        <f>BJ10+BJ15</f>
        <v>295600</v>
      </c>
    </row>
    <row r="17" spans="1:64">
      <c r="AL17" s="210"/>
      <c r="AM17" s="135"/>
      <c r="AN17" s="135"/>
      <c r="AO17" s="135"/>
      <c r="AP17" s="135"/>
      <c r="AQ17" s="135"/>
      <c r="AR17" s="135"/>
      <c r="AS17" s="135"/>
      <c r="AT17" s="134"/>
      <c r="AU17" s="83"/>
      <c r="AV17" s="83"/>
      <c r="AW17" s="193"/>
      <c r="AX17" s="192">
        <f t="shared" si="1"/>
        <v>0</v>
      </c>
      <c r="AY17" s="205"/>
    </row>
    <row r="18" spans="1:64">
      <c r="AL18" s="210"/>
      <c r="AM18" s="135"/>
      <c r="AN18" s="135"/>
      <c r="AO18" s="135"/>
      <c r="AP18" s="135"/>
      <c r="AQ18" s="135"/>
      <c r="AR18" s="135"/>
      <c r="AS18" s="135"/>
      <c r="AT18" s="134"/>
      <c r="AU18" s="83"/>
      <c r="AV18" s="83"/>
      <c r="AW18" s="193"/>
      <c r="AX18" s="192">
        <f t="shared" si="1"/>
        <v>0</v>
      </c>
      <c r="AY18" s="205"/>
    </row>
    <row r="19" spans="1:64">
      <c r="A19" s="74" t="s">
        <v>83</v>
      </c>
      <c r="B19" s="138" t="s">
        <v>84</v>
      </c>
      <c r="C19" s="138" t="s">
        <v>85</v>
      </c>
      <c r="D19" s="138" t="s">
        <v>86</v>
      </c>
      <c r="E19" s="138" t="s">
        <v>87</v>
      </c>
      <c r="F19" s="138" t="s">
        <v>88</v>
      </c>
      <c r="G19" s="138" t="s">
        <v>89</v>
      </c>
      <c r="H19" s="138" t="s">
        <v>90</v>
      </c>
      <c r="I19" s="138" t="s">
        <v>91</v>
      </c>
      <c r="J19" s="138" t="s">
        <v>92</v>
      </c>
      <c r="K19" s="138" t="s">
        <v>93</v>
      </c>
      <c r="L19" s="138" t="s">
        <v>94</v>
      </c>
      <c r="M19" s="138" t="s">
        <v>95</v>
      </c>
      <c r="N19" s="138" t="s">
        <v>84</v>
      </c>
      <c r="O19" s="138" t="s">
        <v>85</v>
      </c>
      <c r="P19" s="138" t="s">
        <v>86</v>
      </c>
      <c r="Q19" s="138" t="s">
        <v>87</v>
      </c>
      <c r="R19" s="138" t="s">
        <v>88</v>
      </c>
      <c r="S19" s="138" t="s">
        <v>89</v>
      </c>
      <c r="T19" s="138" t="s">
        <v>90</v>
      </c>
      <c r="U19" s="138" t="s">
        <v>91</v>
      </c>
      <c r="V19" s="138" t="s">
        <v>92</v>
      </c>
      <c r="W19" s="138" t="s">
        <v>93</v>
      </c>
      <c r="X19" s="138" t="s">
        <v>94</v>
      </c>
      <c r="Y19" s="138" t="s">
        <v>95</v>
      </c>
      <c r="Z19" s="138" t="s">
        <v>84</v>
      </c>
      <c r="AA19" s="138" t="s">
        <v>85</v>
      </c>
      <c r="AB19" s="138" t="s">
        <v>86</v>
      </c>
      <c r="AC19" s="138" t="s">
        <v>87</v>
      </c>
      <c r="AD19" s="138" t="s">
        <v>88</v>
      </c>
      <c r="AE19" s="138" t="s">
        <v>89</v>
      </c>
      <c r="AF19" s="138" t="s">
        <v>90</v>
      </c>
      <c r="AG19" s="138" t="s">
        <v>91</v>
      </c>
      <c r="AH19" s="138" t="s">
        <v>92</v>
      </c>
      <c r="AI19" s="138" t="s">
        <v>93</v>
      </c>
      <c r="AJ19" s="138" t="s">
        <v>94</v>
      </c>
      <c r="AK19" s="138" t="s">
        <v>95</v>
      </c>
      <c r="AL19" s="215" t="s">
        <v>84</v>
      </c>
      <c r="AM19" s="216" t="s">
        <v>85</v>
      </c>
      <c r="AN19" s="216" t="s">
        <v>86</v>
      </c>
      <c r="AO19" s="216" t="s">
        <v>87</v>
      </c>
      <c r="AP19" s="216" t="s">
        <v>88</v>
      </c>
      <c r="AQ19" s="216" t="s">
        <v>89</v>
      </c>
      <c r="AR19" s="216" t="s">
        <v>90</v>
      </c>
      <c r="AS19" s="216" t="s">
        <v>91</v>
      </c>
      <c r="AT19" s="139" t="s">
        <v>92</v>
      </c>
      <c r="AU19" s="216" t="s">
        <v>93</v>
      </c>
      <c r="AV19" s="216" t="s">
        <v>94</v>
      </c>
      <c r="AW19" s="217" t="s">
        <v>95</v>
      </c>
      <c r="AX19" s="192">
        <f t="shared" si="1"/>
        <v>0</v>
      </c>
      <c r="AY19" s="205"/>
      <c r="AZ19" s="88" t="s">
        <v>84</v>
      </c>
      <c r="BA19" s="87" t="s">
        <v>85</v>
      </c>
      <c r="BB19" s="82" t="s">
        <v>86</v>
      </c>
      <c r="BC19" s="74" t="s">
        <v>87</v>
      </c>
      <c r="BD19" s="74" t="s">
        <v>88</v>
      </c>
      <c r="BE19" s="74" t="s">
        <v>89</v>
      </c>
      <c r="BF19" s="82" t="s">
        <v>90</v>
      </c>
      <c r="BG19" s="82" t="s">
        <v>91</v>
      </c>
      <c r="BH19" s="82" t="s">
        <v>92</v>
      </c>
      <c r="BI19" s="74" t="s">
        <v>93</v>
      </c>
      <c r="BJ19" s="82" t="s">
        <v>94</v>
      </c>
    </row>
    <row r="20" spans="1:64">
      <c r="A20" s="74" t="s">
        <v>96</v>
      </c>
      <c r="C20" s="129">
        <v>108</v>
      </c>
      <c r="D20" s="129">
        <v>108</v>
      </c>
      <c r="E20" s="129">
        <v>108</v>
      </c>
      <c r="F20" s="129">
        <v>108</v>
      </c>
      <c r="G20" s="129">
        <v>108</v>
      </c>
      <c r="H20" s="129">
        <v>108</v>
      </c>
      <c r="I20" s="129">
        <v>108</v>
      </c>
      <c r="J20" s="129">
        <v>108</v>
      </c>
      <c r="K20" s="129">
        <v>108</v>
      </c>
      <c r="L20" s="129">
        <v>108</v>
      </c>
      <c r="M20" s="129">
        <v>108</v>
      </c>
      <c r="N20" s="129">
        <v>108</v>
      </c>
      <c r="O20" s="129">
        <v>108</v>
      </c>
      <c r="P20" s="129">
        <v>108</v>
      </c>
      <c r="Q20" s="129">
        <v>108</v>
      </c>
      <c r="R20" s="129">
        <v>108</v>
      </c>
      <c r="S20" s="129">
        <v>108</v>
      </c>
      <c r="T20" s="129">
        <v>108</v>
      </c>
      <c r="U20" s="129">
        <v>108</v>
      </c>
      <c r="V20" s="129">
        <v>108</v>
      </c>
      <c r="W20" s="129">
        <v>108</v>
      </c>
      <c r="X20" s="129">
        <v>108</v>
      </c>
      <c r="Y20" s="129">
        <v>108</v>
      </c>
      <c r="Z20" s="129">
        <v>108</v>
      </c>
      <c r="AA20" s="129">
        <v>108</v>
      </c>
      <c r="AB20" s="129">
        <v>108</v>
      </c>
      <c r="AC20" s="129">
        <v>108</v>
      </c>
      <c r="AD20" s="129">
        <v>108</v>
      </c>
      <c r="AE20" s="129">
        <v>108</v>
      </c>
      <c r="AF20" s="129">
        <v>108</v>
      </c>
      <c r="AG20" s="129">
        <v>108</v>
      </c>
      <c r="AH20" s="129">
        <v>108</v>
      </c>
      <c r="AI20" s="129">
        <v>110</v>
      </c>
      <c r="AJ20" s="129">
        <v>110</v>
      </c>
      <c r="AK20" s="129">
        <v>110</v>
      </c>
      <c r="AL20" s="210">
        <v>110</v>
      </c>
      <c r="AM20" s="135">
        <v>110</v>
      </c>
      <c r="AN20" s="135">
        <v>110</v>
      </c>
      <c r="AO20" s="135">
        <v>110</v>
      </c>
      <c r="AP20" s="135">
        <v>110</v>
      </c>
      <c r="AQ20" s="135">
        <v>110</v>
      </c>
      <c r="AR20" s="135">
        <v>110</v>
      </c>
      <c r="AS20" s="135">
        <v>110</v>
      </c>
      <c r="AT20" s="134">
        <v>110</v>
      </c>
      <c r="AU20" s="84">
        <v>110</v>
      </c>
      <c r="AV20" s="177">
        <v>110</v>
      </c>
      <c r="AW20" s="181">
        <v>110</v>
      </c>
      <c r="AX20" s="192">
        <f t="shared" si="1"/>
        <v>1320</v>
      </c>
      <c r="AY20" s="205"/>
      <c r="AZ20" s="75">
        <v>110</v>
      </c>
      <c r="BA20" s="75">
        <v>110</v>
      </c>
      <c r="BB20" s="232">
        <v>110</v>
      </c>
      <c r="BC20" s="82">
        <v>110</v>
      </c>
      <c r="BD20" s="82">
        <v>110</v>
      </c>
      <c r="BE20" s="82">
        <v>110</v>
      </c>
      <c r="BF20" s="82">
        <v>110</v>
      </c>
      <c r="BG20" s="82">
        <v>110</v>
      </c>
      <c r="BH20" s="82">
        <v>110</v>
      </c>
      <c r="BI20" s="82">
        <v>110</v>
      </c>
      <c r="BJ20" s="82">
        <v>110</v>
      </c>
    </row>
    <row r="21" spans="1:64">
      <c r="A21" s="74" t="s">
        <v>97</v>
      </c>
      <c r="B21" s="129">
        <f>68000*3+68000</f>
        <v>272000</v>
      </c>
      <c r="C21" s="129">
        <v>68000</v>
      </c>
      <c r="D21" s="129">
        <v>68000</v>
      </c>
      <c r="E21" s="129">
        <v>68000</v>
      </c>
      <c r="F21" s="129">
        <v>68000</v>
      </c>
      <c r="G21" s="129">
        <v>68000</v>
      </c>
      <c r="H21" s="129">
        <v>68000</v>
      </c>
      <c r="I21" s="129">
        <v>68000</v>
      </c>
      <c r="J21" s="129">
        <v>68000</v>
      </c>
      <c r="K21" s="129">
        <v>68000</v>
      </c>
      <c r="L21" s="129">
        <v>68000</v>
      </c>
      <c r="M21" s="129">
        <v>68000</v>
      </c>
      <c r="N21" s="129">
        <v>68000</v>
      </c>
      <c r="O21" s="129">
        <v>68000</v>
      </c>
      <c r="P21" s="129">
        <v>68000</v>
      </c>
      <c r="Q21" s="129">
        <v>68000</v>
      </c>
      <c r="R21" s="129">
        <v>68000</v>
      </c>
      <c r="S21" s="129">
        <v>68000</v>
      </c>
      <c r="T21" s="129">
        <v>68000</v>
      </c>
      <c r="U21" s="129">
        <v>68000</v>
      </c>
      <c r="V21" s="129">
        <v>68000</v>
      </c>
      <c r="W21" s="129">
        <v>68000</v>
      </c>
      <c r="X21" s="129">
        <v>68000</v>
      </c>
      <c r="Y21" s="129">
        <v>68000</v>
      </c>
      <c r="Z21" s="129">
        <v>68000</v>
      </c>
      <c r="AA21" s="129">
        <v>68000</v>
      </c>
      <c r="AB21" s="129">
        <v>68000</v>
      </c>
      <c r="AC21" s="129">
        <v>68000</v>
      </c>
      <c r="AD21" s="129">
        <v>68000</v>
      </c>
      <c r="AE21" s="129">
        <v>68000</v>
      </c>
      <c r="AF21" s="129">
        <v>68000</v>
      </c>
      <c r="AG21" s="129">
        <v>68000</v>
      </c>
      <c r="AH21" s="129">
        <v>68000</v>
      </c>
      <c r="AI21" s="129">
        <v>68000</v>
      </c>
      <c r="AJ21" s="129">
        <v>68000</v>
      </c>
      <c r="AK21" s="129">
        <v>68000</v>
      </c>
      <c r="AL21" s="210">
        <v>68000</v>
      </c>
      <c r="AM21" s="135">
        <v>68000</v>
      </c>
      <c r="AN21" s="135">
        <v>68000</v>
      </c>
      <c r="AO21" s="135">
        <v>33000</v>
      </c>
      <c r="AP21" s="135">
        <v>63000</v>
      </c>
      <c r="AQ21" s="135">
        <v>68000</v>
      </c>
      <c r="AR21" s="135">
        <v>68000</v>
      </c>
      <c r="AS21" s="135">
        <v>68000</v>
      </c>
      <c r="AT21" s="134">
        <v>68000</v>
      </c>
      <c r="AU21" s="84">
        <f>36000+105000</f>
        <v>141000</v>
      </c>
      <c r="AV21" s="177">
        <v>105000</v>
      </c>
      <c r="AW21" s="181">
        <v>105000</v>
      </c>
      <c r="AX21" s="192">
        <f t="shared" si="1"/>
        <v>923000</v>
      </c>
      <c r="AY21" s="205"/>
      <c r="AZ21" s="75">
        <v>105000</v>
      </c>
      <c r="BA21" s="75">
        <v>105000</v>
      </c>
      <c r="BB21" s="232">
        <v>105000</v>
      </c>
      <c r="BC21" s="232">
        <v>105000</v>
      </c>
      <c r="BD21" s="232">
        <v>105000</v>
      </c>
      <c r="BE21" s="232">
        <v>105000</v>
      </c>
      <c r="BF21" s="232">
        <v>105000</v>
      </c>
      <c r="BG21" s="232">
        <v>105000</v>
      </c>
      <c r="BH21" s="232">
        <v>105000</v>
      </c>
      <c r="BI21" s="232">
        <v>105000</v>
      </c>
      <c r="BJ21" s="232">
        <v>105000</v>
      </c>
    </row>
    <row r="22" spans="1:64">
      <c r="A22" s="74" t="s">
        <v>98</v>
      </c>
      <c r="B22" s="129">
        <v>5000</v>
      </c>
      <c r="C22" s="129">
        <v>5000</v>
      </c>
      <c r="D22" s="129">
        <v>5000</v>
      </c>
      <c r="E22" s="129">
        <v>5000</v>
      </c>
      <c r="F22" s="129">
        <v>5000</v>
      </c>
      <c r="G22" s="129">
        <v>5000</v>
      </c>
      <c r="H22" s="129">
        <v>5000</v>
      </c>
      <c r="I22" s="129">
        <v>5000</v>
      </c>
      <c r="J22" s="129">
        <v>5000</v>
      </c>
      <c r="K22" s="129">
        <v>5000</v>
      </c>
      <c r="L22" s="129">
        <v>5000</v>
      </c>
      <c r="M22" s="129">
        <v>5000</v>
      </c>
      <c r="N22" s="129">
        <v>5000</v>
      </c>
      <c r="O22" s="129">
        <v>5000</v>
      </c>
      <c r="P22" s="129">
        <v>5000</v>
      </c>
      <c r="Q22" s="129">
        <v>5000</v>
      </c>
      <c r="R22" s="129">
        <v>5000</v>
      </c>
      <c r="S22" s="129">
        <v>5000</v>
      </c>
      <c r="T22" s="129">
        <v>5000</v>
      </c>
      <c r="U22" s="129">
        <v>5000</v>
      </c>
      <c r="V22" s="129">
        <v>5000</v>
      </c>
      <c r="W22" s="129">
        <v>5000</v>
      </c>
      <c r="X22" s="129">
        <v>5000</v>
      </c>
      <c r="Y22" s="129">
        <v>5000</v>
      </c>
      <c r="Z22" s="129">
        <v>5000</v>
      </c>
      <c r="AA22" s="129">
        <v>5000</v>
      </c>
      <c r="AB22" s="129">
        <v>5000</v>
      </c>
      <c r="AC22" s="129">
        <v>5000</v>
      </c>
      <c r="AD22" s="129">
        <v>5000</v>
      </c>
      <c r="AE22" s="129">
        <v>5000</v>
      </c>
      <c r="AF22" s="129">
        <v>10000</v>
      </c>
      <c r="AG22" s="129">
        <v>10000</v>
      </c>
      <c r="AH22" s="129">
        <v>10000</v>
      </c>
      <c r="AI22" s="129">
        <v>10000</v>
      </c>
      <c r="AJ22" s="129">
        <v>10000</v>
      </c>
      <c r="AK22" s="129">
        <v>10000</v>
      </c>
      <c r="AL22" s="210">
        <v>10000</v>
      </c>
      <c r="AM22" s="135">
        <v>10000</v>
      </c>
      <c r="AN22" s="135">
        <v>10000</v>
      </c>
      <c r="AO22" s="135">
        <v>0</v>
      </c>
      <c r="AP22" s="135">
        <v>0</v>
      </c>
      <c r="AQ22" s="135">
        <v>10000</v>
      </c>
      <c r="AR22" s="135">
        <v>10000</v>
      </c>
      <c r="AS22" s="135">
        <v>10000</v>
      </c>
      <c r="AT22" s="134">
        <v>10000</v>
      </c>
      <c r="AU22" s="84">
        <v>15000</v>
      </c>
      <c r="AV22" s="177">
        <v>15000</v>
      </c>
      <c r="AW22" s="181">
        <v>15000</v>
      </c>
      <c r="AX22" s="192">
        <f t="shared" si="1"/>
        <v>115000</v>
      </c>
      <c r="AY22" s="205"/>
      <c r="AZ22" s="75">
        <v>15000</v>
      </c>
      <c r="BA22" s="75">
        <v>15000</v>
      </c>
      <c r="BB22" s="232">
        <v>15000</v>
      </c>
      <c r="BC22" s="232">
        <v>15000</v>
      </c>
      <c r="BD22" s="232">
        <v>15000</v>
      </c>
      <c r="BE22" s="232">
        <v>15000</v>
      </c>
      <c r="BF22" s="232">
        <v>15000</v>
      </c>
      <c r="BG22" s="232">
        <v>15000</v>
      </c>
      <c r="BH22" s="232">
        <v>15000</v>
      </c>
      <c r="BI22" s="232">
        <v>15000</v>
      </c>
      <c r="BJ22" s="232">
        <v>15000</v>
      </c>
    </row>
    <row r="23" spans="1:64">
      <c r="A23" s="74" t="s">
        <v>99</v>
      </c>
      <c r="B23" s="129">
        <v>600</v>
      </c>
      <c r="C23" s="129">
        <v>600</v>
      </c>
      <c r="D23" s="129">
        <v>600</v>
      </c>
      <c r="E23" s="129">
        <v>600</v>
      </c>
      <c r="F23" s="129">
        <v>600</v>
      </c>
      <c r="G23" s="129">
        <v>600</v>
      </c>
      <c r="H23" s="129">
        <v>600</v>
      </c>
      <c r="I23" s="129">
        <v>600</v>
      </c>
      <c r="J23" s="129">
        <v>600</v>
      </c>
      <c r="K23" s="129">
        <v>600</v>
      </c>
      <c r="L23" s="129">
        <v>600</v>
      </c>
      <c r="M23" s="129">
        <v>600</v>
      </c>
      <c r="N23" s="129">
        <v>600</v>
      </c>
      <c r="O23" s="129">
        <v>600</v>
      </c>
      <c r="P23" s="129">
        <v>600</v>
      </c>
      <c r="Q23" s="129">
        <v>600</v>
      </c>
      <c r="R23" s="129">
        <v>600</v>
      </c>
      <c r="S23" s="129">
        <v>600</v>
      </c>
      <c r="T23" s="129">
        <v>600</v>
      </c>
      <c r="U23" s="129">
        <v>600</v>
      </c>
      <c r="V23" s="129">
        <v>600</v>
      </c>
      <c r="W23" s="129">
        <v>600</v>
      </c>
      <c r="X23" s="129">
        <v>600</v>
      </c>
      <c r="Y23" s="129">
        <v>600</v>
      </c>
      <c r="Z23" s="129">
        <v>600</v>
      </c>
      <c r="AA23" s="129">
        <v>600</v>
      </c>
      <c r="AB23" s="129">
        <v>600</v>
      </c>
      <c r="AC23" s="129">
        <v>600</v>
      </c>
      <c r="AD23" s="129">
        <v>600</v>
      </c>
      <c r="AE23" s="129">
        <v>600</v>
      </c>
      <c r="AF23" s="129">
        <v>600</v>
      </c>
      <c r="AG23" s="129">
        <v>600</v>
      </c>
      <c r="AH23" s="129">
        <v>600</v>
      </c>
      <c r="AI23" s="129">
        <v>600</v>
      </c>
      <c r="AJ23" s="129">
        <v>600</v>
      </c>
      <c r="AK23" s="129">
        <v>600</v>
      </c>
      <c r="AL23" s="210">
        <v>600</v>
      </c>
      <c r="AM23" s="135">
        <v>600</v>
      </c>
      <c r="AN23" s="135">
        <v>600</v>
      </c>
      <c r="AO23" s="135">
        <v>600</v>
      </c>
      <c r="AP23" s="135">
        <v>600</v>
      </c>
      <c r="AQ23" s="135">
        <v>600</v>
      </c>
      <c r="AR23" s="135">
        <v>600</v>
      </c>
      <c r="AS23" s="135">
        <v>600</v>
      </c>
      <c r="AT23" s="134">
        <v>600</v>
      </c>
      <c r="AU23" s="84">
        <v>600</v>
      </c>
      <c r="AV23" s="177">
        <v>600</v>
      </c>
      <c r="AW23" s="181">
        <v>600</v>
      </c>
      <c r="AX23" s="192">
        <f t="shared" si="1"/>
        <v>7200</v>
      </c>
      <c r="AY23" s="205"/>
      <c r="AZ23" s="75">
        <v>600</v>
      </c>
      <c r="BA23" s="75">
        <v>600</v>
      </c>
      <c r="BB23" s="232">
        <v>600</v>
      </c>
      <c r="BC23" s="232">
        <v>600</v>
      </c>
      <c r="BD23" s="232">
        <v>600</v>
      </c>
      <c r="BE23" s="232">
        <v>600</v>
      </c>
      <c r="BF23" s="232">
        <v>600</v>
      </c>
      <c r="BG23" s="232">
        <v>600</v>
      </c>
      <c r="BH23" s="232">
        <v>600</v>
      </c>
      <c r="BI23" s="74">
        <v>600</v>
      </c>
      <c r="BJ23" s="82">
        <v>600</v>
      </c>
    </row>
    <row r="24" spans="1:64">
      <c r="A24" s="74" t="s">
        <v>100</v>
      </c>
      <c r="C24" s="129">
        <v>3265</v>
      </c>
      <c r="D24" s="129">
        <v>11295</v>
      </c>
      <c r="E24" s="129">
        <v>8955</v>
      </c>
      <c r="F24" s="129">
        <v>6532</v>
      </c>
      <c r="G24" s="129">
        <v>3880</v>
      </c>
      <c r="H24" s="129">
        <v>4137</v>
      </c>
      <c r="I24" s="129">
        <v>7436</v>
      </c>
      <c r="J24" s="129">
        <v>6732</v>
      </c>
      <c r="K24" s="129">
        <v>6740</v>
      </c>
      <c r="L24" s="129">
        <v>6574</v>
      </c>
      <c r="M24" s="129">
        <v>8505</v>
      </c>
      <c r="N24" s="129">
        <v>13789</v>
      </c>
      <c r="O24" s="129">
        <v>14484</v>
      </c>
      <c r="P24" s="129">
        <v>13309</v>
      </c>
      <c r="Q24" s="129">
        <v>12497</v>
      </c>
      <c r="R24" s="129">
        <v>8259</v>
      </c>
      <c r="S24" s="129">
        <v>5868</v>
      </c>
      <c r="T24" s="129">
        <v>7197</v>
      </c>
      <c r="U24" s="129">
        <v>10978</v>
      </c>
      <c r="V24" s="129">
        <v>11782</v>
      </c>
      <c r="W24" s="129">
        <v>7680</v>
      </c>
      <c r="X24" s="129">
        <v>8313</v>
      </c>
      <c r="Y24" s="129">
        <v>8729</v>
      </c>
      <c r="Z24" s="129">
        <v>15336</v>
      </c>
      <c r="AA24" s="129">
        <v>17477</v>
      </c>
      <c r="AB24" s="129">
        <v>21251</v>
      </c>
      <c r="AC24" s="129">
        <v>12011</v>
      </c>
      <c r="AD24" s="129">
        <v>11424</v>
      </c>
      <c r="AE24" s="129">
        <v>7069</v>
      </c>
      <c r="AF24" s="129">
        <v>8143</v>
      </c>
      <c r="AG24" s="129">
        <v>8786</v>
      </c>
      <c r="AH24" s="129">
        <v>12662</v>
      </c>
      <c r="AI24" s="129">
        <v>9478</v>
      </c>
      <c r="AJ24" s="129">
        <v>7634</v>
      </c>
      <c r="AK24" s="129">
        <v>9357</v>
      </c>
      <c r="AL24" s="210">
        <f>AL30-AL26-AL25</f>
        <v>13838</v>
      </c>
      <c r="AM24" s="135">
        <f t="shared" ref="AM24:AU24" si="10">AM30-AM26-AM25</f>
        <v>14719</v>
      </c>
      <c r="AN24" s="135">
        <f t="shared" si="10"/>
        <v>17798</v>
      </c>
      <c r="AO24" s="135">
        <f t="shared" si="10"/>
        <v>12507</v>
      </c>
      <c r="AP24" s="135">
        <f t="shared" si="10"/>
        <v>12537</v>
      </c>
      <c r="AQ24" s="135">
        <f t="shared" si="10"/>
        <v>6579</v>
      </c>
      <c r="AR24" s="135">
        <f t="shared" si="10"/>
        <v>7583</v>
      </c>
      <c r="AS24" s="135">
        <f t="shared" si="10"/>
        <v>9415</v>
      </c>
      <c r="AT24" s="134">
        <f t="shared" si="10"/>
        <v>9020</v>
      </c>
      <c r="AU24" s="84">
        <f t="shared" si="10"/>
        <v>11835</v>
      </c>
      <c r="AV24" s="177">
        <v>7025</v>
      </c>
      <c r="AW24" s="181">
        <v>8582</v>
      </c>
      <c r="AX24" s="192">
        <f t="shared" si="1"/>
        <v>131438</v>
      </c>
      <c r="AY24" s="205"/>
      <c r="AZ24" s="178">
        <v>13470</v>
      </c>
      <c r="BA24" s="75">
        <v>13501</v>
      </c>
      <c r="BB24" s="232">
        <v>17549</v>
      </c>
      <c r="BC24" s="82">
        <v>13070</v>
      </c>
      <c r="BD24" s="74">
        <v>8307</v>
      </c>
      <c r="BE24" s="74">
        <v>6475</v>
      </c>
      <c r="BF24" s="82">
        <v>6831</v>
      </c>
      <c r="BG24" s="82">
        <v>10238</v>
      </c>
      <c r="BH24" s="82">
        <v>9792</v>
      </c>
      <c r="BI24" s="74">
        <v>8408</v>
      </c>
      <c r="BJ24" s="82">
        <v>6520</v>
      </c>
    </row>
    <row r="25" spans="1:64">
      <c r="A25" s="74" t="s">
        <v>101</v>
      </c>
      <c r="C25" s="129">
        <v>0</v>
      </c>
      <c r="D25" s="129">
        <v>0</v>
      </c>
      <c r="E25" s="129">
        <v>0</v>
      </c>
      <c r="F25" s="129">
        <v>500</v>
      </c>
      <c r="G25" s="129">
        <v>500</v>
      </c>
      <c r="H25" s="129">
        <v>500</v>
      </c>
      <c r="I25" s="129">
        <v>500</v>
      </c>
      <c r="J25" s="129">
        <v>500</v>
      </c>
      <c r="K25" s="129">
        <v>500</v>
      </c>
      <c r="L25" s="129">
        <v>500</v>
      </c>
      <c r="M25" s="129">
        <v>500</v>
      </c>
      <c r="N25" s="129">
        <v>1000</v>
      </c>
      <c r="O25" s="129">
        <v>1000</v>
      </c>
      <c r="P25" s="129">
        <v>1000</v>
      </c>
      <c r="Q25" s="129">
        <v>1000</v>
      </c>
      <c r="R25" s="129">
        <v>500</v>
      </c>
      <c r="S25" s="129">
        <v>500</v>
      </c>
      <c r="T25" s="129">
        <v>500</v>
      </c>
      <c r="U25" s="129">
        <v>500</v>
      </c>
      <c r="V25" s="129">
        <v>500</v>
      </c>
      <c r="W25" s="129">
        <v>500</v>
      </c>
      <c r="X25" s="129">
        <v>500</v>
      </c>
      <c r="Y25" s="129">
        <v>1000</v>
      </c>
      <c r="Z25" s="129">
        <v>1000</v>
      </c>
      <c r="AA25" s="129">
        <v>1000</v>
      </c>
      <c r="AB25" s="129">
        <v>1000</v>
      </c>
      <c r="AC25" s="129">
        <v>1000</v>
      </c>
      <c r="AD25" s="129">
        <v>1000</v>
      </c>
      <c r="AE25" s="129">
        <v>500</v>
      </c>
      <c r="AF25" s="129">
        <v>500</v>
      </c>
      <c r="AG25" s="129">
        <v>500</v>
      </c>
      <c r="AH25" s="129">
        <v>500</v>
      </c>
      <c r="AI25" s="129">
        <v>500</v>
      </c>
      <c r="AJ25" s="129">
        <v>500</v>
      </c>
      <c r="AK25" s="129">
        <v>1000</v>
      </c>
      <c r="AL25" s="210">
        <v>1000</v>
      </c>
      <c r="AM25" s="135">
        <v>1500</v>
      </c>
      <c r="AN25" s="135">
        <v>1500</v>
      </c>
      <c r="AO25" s="135">
        <v>1000</v>
      </c>
      <c r="AP25" s="135">
        <v>1000</v>
      </c>
      <c r="AQ25" s="135">
        <v>500</v>
      </c>
      <c r="AR25" s="135">
        <v>500</v>
      </c>
      <c r="AS25" s="135">
        <v>500</v>
      </c>
      <c r="AT25" s="134">
        <v>500</v>
      </c>
      <c r="AU25" s="84">
        <v>500</v>
      </c>
      <c r="AV25" s="177">
        <v>500</v>
      </c>
      <c r="AW25" s="181">
        <v>1000</v>
      </c>
      <c r="AX25" s="192">
        <f t="shared" si="1"/>
        <v>10000</v>
      </c>
      <c r="AY25" s="205"/>
      <c r="AZ25" s="178">
        <v>1000</v>
      </c>
      <c r="BA25" s="75">
        <v>1500</v>
      </c>
      <c r="BB25" s="232">
        <v>1500</v>
      </c>
      <c r="BC25" s="82">
        <v>1000</v>
      </c>
      <c r="BD25" s="74">
        <v>1000</v>
      </c>
      <c r="BE25" s="74">
        <v>500</v>
      </c>
      <c r="BF25" s="82">
        <v>500</v>
      </c>
      <c r="BG25" s="82">
        <v>500</v>
      </c>
      <c r="BH25" s="82">
        <v>500</v>
      </c>
      <c r="BI25" s="74">
        <v>500</v>
      </c>
      <c r="BJ25" s="82">
        <v>500</v>
      </c>
    </row>
    <row r="26" spans="1:64">
      <c r="A26" s="74" t="s">
        <v>102</v>
      </c>
      <c r="C26" s="140"/>
      <c r="D26" s="129">
        <v>3784</v>
      </c>
      <c r="E26" s="140"/>
      <c r="F26" s="129">
        <v>2071</v>
      </c>
      <c r="G26" s="140"/>
      <c r="H26" s="129">
        <v>2804</v>
      </c>
      <c r="I26" s="140"/>
      <c r="J26" s="129">
        <v>2804</v>
      </c>
      <c r="K26" s="140"/>
      <c r="L26" s="129">
        <v>2788</v>
      </c>
      <c r="M26" s="140"/>
      <c r="N26" s="129">
        <v>2589</v>
      </c>
      <c r="O26" s="140"/>
      <c r="P26" s="129">
        <v>1825</v>
      </c>
      <c r="Q26" s="140"/>
      <c r="R26" s="129">
        <v>4182</v>
      </c>
      <c r="S26" s="140"/>
      <c r="T26" s="129">
        <v>3769</v>
      </c>
      <c r="U26" s="140"/>
      <c r="V26" s="129">
        <v>3332</v>
      </c>
      <c r="W26" s="140"/>
      <c r="X26" s="129">
        <v>2428</v>
      </c>
      <c r="Y26" s="140"/>
      <c r="Z26" s="129">
        <v>3022</v>
      </c>
      <c r="AA26" s="140"/>
      <c r="AB26" s="129">
        <v>4522</v>
      </c>
      <c r="AC26" s="140"/>
      <c r="AD26" s="129">
        <v>3182</v>
      </c>
      <c r="AE26" s="140"/>
      <c r="AF26" s="129">
        <v>3728</v>
      </c>
      <c r="AG26" s="140"/>
      <c r="AH26" s="129">
        <v>3376</v>
      </c>
      <c r="AI26" s="140"/>
      <c r="AJ26" s="129">
        <v>2989</v>
      </c>
      <c r="AK26" s="140"/>
      <c r="AL26" s="210">
        <v>2312</v>
      </c>
      <c r="AM26" s="218"/>
      <c r="AN26" s="135">
        <v>3228</v>
      </c>
      <c r="AO26" s="218"/>
      <c r="AP26" s="135">
        <v>2334</v>
      </c>
      <c r="AQ26" s="218"/>
      <c r="AR26" s="135">
        <v>2893</v>
      </c>
      <c r="AS26" s="218"/>
      <c r="AT26" s="134">
        <v>2004</v>
      </c>
      <c r="AU26" s="218"/>
      <c r="AV26" s="177">
        <v>3174</v>
      </c>
      <c r="AW26" s="145"/>
      <c r="AX26" s="192">
        <f t="shared" si="1"/>
        <v>15945</v>
      </c>
      <c r="AY26" s="205"/>
      <c r="AZ26" s="75">
        <f>991+396</f>
        <v>1387</v>
      </c>
      <c r="BA26" s="90"/>
      <c r="BB26" s="232">
        <f>4971+114</f>
        <v>5085</v>
      </c>
      <c r="BC26" s="90"/>
      <c r="BD26" s="74">
        <f>2711+309</f>
        <v>3020</v>
      </c>
      <c r="BE26" s="90"/>
      <c r="BF26" s="82">
        <f>3051+610</f>
        <v>3661</v>
      </c>
      <c r="BH26" s="82">
        <f>3241+953</f>
        <v>4194</v>
      </c>
      <c r="BI26" s="90"/>
      <c r="BJ26" s="82">
        <f>2552+628</f>
        <v>3180</v>
      </c>
    </row>
    <row r="27" spans="1:64" s="82" customFormat="1">
      <c r="B27" s="239"/>
      <c r="C27" s="239">
        <v>44251</v>
      </c>
      <c r="D27" s="239">
        <v>44282</v>
      </c>
      <c r="E27" s="239">
        <v>44310</v>
      </c>
      <c r="F27" s="239">
        <v>44341</v>
      </c>
      <c r="G27" s="239">
        <v>44373</v>
      </c>
      <c r="H27" s="239">
        <v>44402</v>
      </c>
      <c r="I27" s="239">
        <v>44436</v>
      </c>
      <c r="J27" s="239">
        <v>44464</v>
      </c>
      <c r="K27" s="239">
        <v>44494</v>
      </c>
      <c r="L27" s="239">
        <v>44527</v>
      </c>
      <c r="M27" s="239">
        <v>44556</v>
      </c>
      <c r="N27" s="239">
        <v>44213</v>
      </c>
      <c r="O27" s="239">
        <v>44253</v>
      </c>
      <c r="P27" s="239">
        <v>44281</v>
      </c>
      <c r="Q27" s="239">
        <v>44309</v>
      </c>
      <c r="R27" s="239">
        <v>44344</v>
      </c>
      <c r="S27" s="239">
        <v>44375</v>
      </c>
      <c r="T27" s="239">
        <v>44400</v>
      </c>
      <c r="U27" s="239">
        <v>44435</v>
      </c>
      <c r="V27" s="239">
        <v>44467</v>
      </c>
      <c r="W27" s="239">
        <v>44493</v>
      </c>
      <c r="X27" s="239">
        <v>44527</v>
      </c>
      <c r="Y27" s="239">
        <v>44555</v>
      </c>
      <c r="Z27" s="239">
        <v>44224</v>
      </c>
      <c r="AA27" s="239">
        <v>44256</v>
      </c>
      <c r="AB27" s="239">
        <v>44280</v>
      </c>
      <c r="AC27" s="239">
        <v>44308</v>
      </c>
      <c r="AD27" s="239">
        <v>44343</v>
      </c>
      <c r="AE27" s="239">
        <v>44372</v>
      </c>
      <c r="AF27" s="239">
        <v>44408</v>
      </c>
      <c r="AG27" s="239">
        <v>44435</v>
      </c>
      <c r="AH27" s="239">
        <v>44463</v>
      </c>
      <c r="AI27" s="239">
        <v>44499</v>
      </c>
      <c r="AJ27" s="239">
        <v>44526</v>
      </c>
      <c r="AK27" s="239">
        <v>44553</v>
      </c>
      <c r="AL27" s="239">
        <v>44223</v>
      </c>
      <c r="AM27" s="239">
        <v>44255</v>
      </c>
      <c r="AN27" s="239">
        <v>44285</v>
      </c>
      <c r="AO27" s="239">
        <v>44313</v>
      </c>
      <c r="AP27" s="239">
        <v>44341</v>
      </c>
      <c r="AQ27" s="239">
        <v>44377</v>
      </c>
      <c r="AR27" s="239">
        <v>44405</v>
      </c>
      <c r="AS27" s="239">
        <v>44434</v>
      </c>
      <c r="AT27" s="239">
        <v>44468</v>
      </c>
      <c r="AU27" s="239">
        <v>44496</v>
      </c>
      <c r="AV27" s="239">
        <v>44511</v>
      </c>
      <c r="AW27" s="239">
        <v>44541</v>
      </c>
      <c r="AX27" s="239"/>
      <c r="AY27" s="239"/>
      <c r="AZ27" s="239">
        <v>44209</v>
      </c>
      <c r="BA27" s="239">
        <v>44229</v>
      </c>
      <c r="BB27" s="239">
        <v>44265</v>
      </c>
      <c r="BC27" s="239">
        <v>44298</v>
      </c>
      <c r="BD27" s="239">
        <v>44326</v>
      </c>
      <c r="BE27" s="239"/>
      <c r="BF27" s="239"/>
      <c r="BG27" s="239"/>
      <c r="BH27" s="239"/>
      <c r="BI27" s="239"/>
    </row>
    <row r="28" spans="1:64">
      <c r="A28" s="74" t="s">
        <v>103</v>
      </c>
      <c r="C28" s="141">
        <v>88160</v>
      </c>
      <c r="D28" s="141">
        <v>77384</v>
      </c>
      <c r="E28" s="141">
        <v>82555</v>
      </c>
      <c r="F28" s="141">
        <v>82703</v>
      </c>
      <c r="G28" s="141">
        <v>77980</v>
      </c>
      <c r="H28" s="141">
        <v>81041</v>
      </c>
      <c r="I28" s="141">
        <v>81536</v>
      </c>
      <c r="J28" s="141">
        <v>83636</v>
      </c>
      <c r="K28" s="141">
        <v>80840</v>
      </c>
      <c r="L28" s="141">
        <v>83462</v>
      </c>
      <c r="M28" s="141">
        <v>82605</v>
      </c>
      <c r="N28" s="141">
        <v>90978</v>
      </c>
      <c r="O28" s="141">
        <v>89084</v>
      </c>
      <c r="P28" s="141">
        <v>89734</v>
      </c>
      <c r="Q28" s="141">
        <v>87097</v>
      </c>
      <c r="R28" s="141">
        <v>86541</v>
      </c>
      <c r="S28" s="141">
        <v>79968</v>
      </c>
      <c r="T28" s="141">
        <v>85048</v>
      </c>
      <c r="U28" s="141">
        <v>84996</v>
      </c>
      <c r="V28" s="141">
        <v>89214</v>
      </c>
      <c r="W28" s="141">
        <v>81780</v>
      </c>
      <c r="X28" s="141">
        <v>84841</v>
      </c>
      <c r="Y28" s="141">
        <v>83329</v>
      </c>
      <c r="Z28" s="141">
        <v>92958</v>
      </c>
      <c r="AA28" s="141">
        <v>92077</v>
      </c>
      <c r="AB28" s="141">
        <v>100373</v>
      </c>
      <c r="AC28" s="141">
        <v>86611</v>
      </c>
      <c r="AD28" s="141">
        <v>89206</v>
      </c>
      <c r="AE28" s="141">
        <v>86169</v>
      </c>
      <c r="AF28" s="141">
        <v>90971</v>
      </c>
      <c r="AG28" s="141">
        <v>87886</v>
      </c>
      <c r="AH28" s="141">
        <v>95138</v>
      </c>
      <c r="AI28" s="141">
        <v>88578</v>
      </c>
      <c r="AJ28" s="141">
        <v>89723</v>
      </c>
      <c r="AK28" s="141">
        <v>88957</v>
      </c>
      <c r="AL28" s="219">
        <f t="shared" ref="AL28:AR28" si="11">SUM(AL21:AL26)</f>
        <v>95750</v>
      </c>
      <c r="AM28" s="220">
        <f t="shared" si="11"/>
        <v>94819</v>
      </c>
      <c r="AN28" s="220">
        <f t="shared" si="11"/>
        <v>101126</v>
      </c>
      <c r="AO28" s="220">
        <f t="shared" si="11"/>
        <v>47107</v>
      </c>
      <c r="AP28" s="220">
        <f t="shared" si="11"/>
        <v>79471</v>
      </c>
      <c r="AQ28" s="220">
        <f t="shared" si="11"/>
        <v>85679</v>
      </c>
      <c r="AR28" s="220">
        <f t="shared" si="11"/>
        <v>89576</v>
      </c>
      <c r="AS28" s="220">
        <f>SUM(AS21:AS26)</f>
        <v>88515</v>
      </c>
      <c r="AT28" s="142">
        <f>SUM(AT21:AT26)</f>
        <v>90124</v>
      </c>
      <c r="AU28" s="220">
        <f t="shared" ref="AU28:AV28" si="12">SUM(AU21:AU26)</f>
        <v>168935</v>
      </c>
      <c r="AV28" s="220">
        <f t="shared" si="12"/>
        <v>131299</v>
      </c>
      <c r="AW28" s="240">
        <f>SUM(AW21:AW26)</f>
        <v>130182</v>
      </c>
      <c r="AX28" s="192">
        <f t="shared" si="1"/>
        <v>1202583</v>
      </c>
      <c r="AY28" s="205" t="s">
        <v>190</v>
      </c>
      <c r="AZ28" s="179">
        <f>SUM(AZ21:AZ26)</f>
        <v>136457</v>
      </c>
      <c r="BA28" s="91">
        <f t="shared" ref="BA28" si="13">SUM(BA21:BA26)</f>
        <v>135601</v>
      </c>
      <c r="BB28" s="231">
        <f t="shared" ref="BB28:BF28" si="14">SUM(BB21:BB26)</f>
        <v>144734</v>
      </c>
      <c r="BC28" s="82">
        <f t="shared" si="14"/>
        <v>134670</v>
      </c>
      <c r="BD28" s="82">
        <f t="shared" si="14"/>
        <v>132927</v>
      </c>
      <c r="BE28" s="82">
        <f t="shared" si="14"/>
        <v>127575</v>
      </c>
      <c r="BF28" s="82">
        <f t="shared" si="14"/>
        <v>131592</v>
      </c>
      <c r="BG28" s="82">
        <f>SUM(BG21:BG26)</f>
        <v>131338</v>
      </c>
      <c r="BH28" s="82">
        <f>SUM(BH21:BH26)</f>
        <v>135086</v>
      </c>
      <c r="BI28" s="82">
        <f>SUM(BI21:BI26)</f>
        <v>129508</v>
      </c>
      <c r="BJ28" s="82">
        <f>SUM(BJ21:BJ26)</f>
        <v>130800</v>
      </c>
      <c r="BL28" s="74">
        <f>BJ28</f>
        <v>130800</v>
      </c>
    </row>
    <row r="29" spans="1:64" s="82" customFormat="1">
      <c r="AD29" s="82">
        <f t="shared" ref="AD29:AZ29" si="15">AD24+AD25+AD26</f>
        <v>15606</v>
      </c>
      <c r="AE29" s="82">
        <f t="shared" si="15"/>
        <v>7569</v>
      </c>
      <c r="AF29" s="82">
        <f t="shared" si="15"/>
        <v>12371</v>
      </c>
      <c r="AG29" s="82">
        <f t="shared" si="15"/>
        <v>9286</v>
      </c>
      <c r="AH29" s="82">
        <f t="shared" si="15"/>
        <v>16538</v>
      </c>
      <c r="AI29" s="82">
        <f t="shared" si="15"/>
        <v>9978</v>
      </c>
      <c r="AJ29" s="82">
        <f t="shared" si="15"/>
        <v>11123</v>
      </c>
      <c r="AK29" s="82">
        <f t="shared" si="15"/>
        <v>10357</v>
      </c>
      <c r="AL29" s="221">
        <f t="shared" si="15"/>
        <v>17150</v>
      </c>
      <c r="AM29" s="84">
        <f t="shared" si="15"/>
        <v>16219</v>
      </c>
      <c r="AN29" s="84">
        <f t="shared" si="15"/>
        <v>22526</v>
      </c>
      <c r="AO29" s="84">
        <f t="shared" si="15"/>
        <v>13507</v>
      </c>
      <c r="AP29" s="84">
        <f t="shared" si="15"/>
        <v>15871</v>
      </c>
      <c r="AQ29" s="84">
        <f t="shared" si="15"/>
        <v>7079</v>
      </c>
      <c r="AR29" s="84">
        <f t="shared" si="15"/>
        <v>10976</v>
      </c>
      <c r="AS29" s="84">
        <f t="shared" si="15"/>
        <v>9915</v>
      </c>
      <c r="AT29" s="84">
        <f t="shared" si="15"/>
        <v>11524</v>
      </c>
      <c r="AU29" s="84">
        <f t="shared" si="15"/>
        <v>12335</v>
      </c>
      <c r="AV29" s="84">
        <f t="shared" si="15"/>
        <v>10699</v>
      </c>
      <c r="AW29" s="194">
        <f t="shared" si="15"/>
        <v>9582</v>
      </c>
      <c r="AX29" s="82">
        <f t="shared" si="15"/>
        <v>157383</v>
      </c>
      <c r="AZ29" s="82">
        <f t="shared" si="15"/>
        <v>15857</v>
      </c>
      <c r="BA29" s="82">
        <f>BA24+BA25+BA26</f>
        <v>15001</v>
      </c>
      <c r="BB29" s="82">
        <f>BB24+BB25+BB26</f>
        <v>24134</v>
      </c>
      <c r="BC29" s="82">
        <f>BC24+BC25+BC26</f>
        <v>14070</v>
      </c>
      <c r="BD29" s="82">
        <f>BD24+BD25+BD26</f>
        <v>12327</v>
      </c>
      <c r="BE29" s="82">
        <f t="shared" ref="BE29" si="16">BE24+BE25+BE26</f>
        <v>6975</v>
      </c>
      <c r="BF29" s="82">
        <f>BF24+BF25+BF26</f>
        <v>10992</v>
      </c>
      <c r="BG29" s="82">
        <f>BG24+BG25+BG26</f>
        <v>10738</v>
      </c>
      <c r="BH29" s="82">
        <f>BH24+BH25+BH26</f>
        <v>14486</v>
      </c>
      <c r="BI29" s="82">
        <f>BI24+BI25+BI26</f>
        <v>8908</v>
      </c>
      <c r="BJ29" s="82">
        <f>BJ24+BJ25+BJ26</f>
        <v>10200</v>
      </c>
    </row>
    <row r="30" spans="1:64">
      <c r="A30" s="74" t="s">
        <v>199</v>
      </c>
      <c r="C30" s="129">
        <v>14560</v>
      </c>
      <c r="D30" s="129">
        <v>3784</v>
      </c>
      <c r="E30" s="129">
        <v>8955</v>
      </c>
      <c r="F30" s="129">
        <v>9103</v>
      </c>
      <c r="G30" s="129">
        <v>4380</v>
      </c>
      <c r="H30" s="129">
        <v>7441</v>
      </c>
      <c r="I30" s="129">
        <v>7936</v>
      </c>
      <c r="J30" s="129">
        <v>10036</v>
      </c>
      <c r="K30" s="129">
        <v>7240</v>
      </c>
      <c r="L30" s="129">
        <v>9862</v>
      </c>
      <c r="M30" s="129">
        <v>9005</v>
      </c>
      <c r="N30" s="129">
        <v>17378</v>
      </c>
      <c r="O30" s="129">
        <v>15484</v>
      </c>
      <c r="P30" s="129">
        <v>16134</v>
      </c>
      <c r="Q30" s="129">
        <v>13497</v>
      </c>
      <c r="R30" s="129">
        <v>12941</v>
      </c>
      <c r="S30" s="129">
        <v>6368</v>
      </c>
      <c r="T30" s="129">
        <v>11448</v>
      </c>
      <c r="U30" s="129">
        <v>11396</v>
      </c>
      <c r="V30" s="129">
        <v>15614</v>
      </c>
      <c r="W30" s="129">
        <v>8180</v>
      </c>
      <c r="X30" s="129">
        <v>11241</v>
      </c>
      <c r="Y30" s="129">
        <v>9729</v>
      </c>
      <c r="Z30" s="129">
        <v>19358</v>
      </c>
      <c r="AA30" s="129">
        <v>18477</v>
      </c>
      <c r="AB30" s="129">
        <v>26773</v>
      </c>
      <c r="AC30" s="129">
        <v>13011</v>
      </c>
      <c r="AD30" s="129">
        <v>15606</v>
      </c>
      <c r="AE30" s="129">
        <v>7569</v>
      </c>
      <c r="AF30" s="129">
        <v>12371</v>
      </c>
      <c r="AG30" s="129">
        <v>9286</v>
      </c>
      <c r="AH30" s="129">
        <v>16538</v>
      </c>
      <c r="AI30" s="129">
        <v>9978</v>
      </c>
      <c r="AJ30" s="129">
        <v>11123</v>
      </c>
      <c r="AK30" s="129">
        <v>10357</v>
      </c>
      <c r="AL30" s="210">
        <v>17150</v>
      </c>
      <c r="AM30" s="135">
        <v>16219</v>
      </c>
      <c r="AN30" s="135">
        <v>22526</v>
      </c>
      <c r="AO30" s="135">
        <v>13507</v>
      </c>
      <c r="AP30" s="135">
        <v>15871</v>
      </c>
      <c r="AQ30" s="135">
        <v>7079</v>
      </c>
      <c r="AR30" s="135">
        <v>10976</v>
      </c>
      <c r="AS30" s="135">
        <v>9915</v>
      </c>
      <c r="AT30" s="134">
        <v>11524</v>
      </c>
      <c r="AU30" s="135">
        <v>12335</v>
      </c>
      <c r="AV30" s="83">
        <v>10699</v>
      </c>
      <c r="AW30" s="193">
        <v>9582</v>
      </c>
      <c r="AX30" s="192">
        <f t="shared" si="1"/>
        <v>157383</v>
      </c>
      <c r="AY30" s="205"/>
      <c r="AZ30" s="180">
        <v>15857</v>
      </c>
      <c r="BA30" s="74">
        <v>15001</v>
      </c>
      <c r="BB30" s="82">
        <v>24134</v>
      </c>
      <c r="BC30" s="74">
        <v>14070</v>
      </c>
      <c r="BD30" s="74">
        <v>12327</v>
      </c>
      <c r="BE30" s="74">
        <v>6975</v>
      </c>
      <c r="BF30" s="82">
        <v>10992</v>
      </c>
      <c r="BG30" s="82">
        <v>10738</v>
      </c>
      <c r="BH30" s="82">
        <v>14486</v>
      </c>
      <c r="BI30" s="74">
        <v>8908</v>
      </c>
      <c r="BJ30" s="82">
        <v>10200</v>
      </c>
    </row>
    <row r="31" spans="1:64">
      <c r="A31" s="74" t="s">
        <v>308</v>
      </c>
      <c r="AL31" s="210"/>
      <c r="AM31" s="135"/>
      <c r="AN31" s="135"/>
      <c r="AO31" s="135"/>
      <c r="AP31" s="135"/>
      <c r="AQ31" s="135"/>
      <c r="AR31" s="135"/>
      <c r="AS31" s="135"/>
      <c r="AT31" s="134"/>
      <c r="AU31" s="135"/>
      <c r="AV31" s="84">
        <v>324</v>
      </c>
      <c r="AW31" s="194">
        <v>1099</v>
      </c>
      <c r="AX31" s="192">
        <f t="shared" si="1"/>
        <v>1423</v>
      </c>
      <c r="AY31" s="205"/>
      <c r="AZ31" s="75">
        <v>4290</v>
      </c>
      <c r="BA31" s="74">
        <v>1353</v>
      </c>
      <c r="BB31" s="82">
        <v>1103</v>
      </c>
      <c r="BC31" s="74">
        <v>845</v>
      </c>
      <c r="BD31" s="74">
        <v>712</v>
      </c>
      <c r="BE31" s="74">
        <v>572</v>
      </c>
      <c r="BF31" s="82">
        <v>572</v>
      </c>
      <c r="BG31" s="82">
        <v>572</v>
      </c>
      <c r="BH31" s="82">
        <v>572</v>
      </c>
      <c r="BI31" s="74">
        <v>572</v>
      </c>
      <c r="BJ31" s="82">
        <v>720</v>
      </c>
    </row>
    <row r="32" spans="1:64">
      <c r="A32" s="74" t="s">
        <v>182</v>
      </c>
      <c r="AL32" s="210"/>
      <c r="AM32" s="135"/>
      <c r="AN32" s="135"/>
      <c r="AO32" s="135"/>
      <c r="AP32" s="135"/>
      <c r="AQ32" s="135"/>
      <c r="AR32" s="135"/>
      <c r="AS32" s="135"/>
      <c r="AT32" s="134"/>
      <c r="AU32" s="135"/>
      <c r="AV32" s="84">
        <v>1108</v>
      </c>
      <c r="AW32" s="194">
        <v>1568</v>
      </c>
      <c r="AX32" s="192">
        <f t="shared" si="1"/>
        <v>2676</v>
      </c>
      <c r="AY32" s="205"/>
      <c r="AZ32" s="75">
        <v>2173</v>
      </c>
      <c r="BA32" s="74">
        <v>1564</v>
      </c>
      <c r="BB32" s="82">
        <v>1607</v>
      </c>
      <c r="BC32" s="74">
        <v>1504</v>
      </c>
      <c r="BD32" s="74">
        <v>1646</v>
      </c>
      <c r="BE32" s="74">
        <v>1534</v>
      </c>
      <c r="BF32" s="82">
        <v>1745</v>
      </c>
      <c r="BG32" s="82">
        <v>1932</v>
      </c>
      <c r="BH32" s="82">
        <v>1700</v>
      </c>
      <c r="BI32" s="74">
        <v>1715</v>
      </c>
    </row>
    <row r="33" spans="1:62" s="82" customFormat="1">
      <c r="A33" s="82" t="s">
        <v>181</v>
      </c>
      <c r="AL33" s="221"/>
      <c r="AM33" s="84"/>
      <c r="AN33" s="84"/>
      <c r="AO33" s="84"/>
      <c r="AP33" s="84"/>
      <c r="AQ33" s="84"/>
      <c r="AR33" s="84"/>
      <c r="AS33" s="84"/>
      <c r="AT33" s="224"/>
      <c r="AU33" s="84"/>
      <c r="AV33" s="84">
        <v>4748</v>
      </c>
      <c r="AW33" s="194">
        <v>6591</v>
      </c>
      <c r="AX33" s="192">
        <f t="shared" si="1"/>
        <v>11339</v>
      </c>
      <c r="AY33" s="205"/>
      <c r="AZ33" s="75">
        <v>7465</v>
      </c>
      <c r="BA33" s="82">
        <v>6485</v>
      </c>
      <c r="BB33" s="82">
        <v>6461</v>
      </c>
      <c r="BC33" s="82">
        <v>6458</v>
      </c>
      <c r="BD33" s="82">
        <v>6261</v>
      </c>
      <c r="BE33" s="82">
        <v>6217</v>
      </c>
      <c r="BF33" s="82">
        <v>6828</v>
      </c>
      <c r="BG33" s="82">
        <v>7741</v>
      </c>
      <c r="BH33" s="82">
        <v>6629</v>
      </c>
      <c r="BI33" s="82">
        <v>6361</v>
      </c>
    </row>
    <row r="34" spans="1:62" s="82" customFormat="1">
      <c r="A34" s="82" t="s">
        <v>183</v>
      </c>
      <c r="AL34" s="221"/>
      <c r="AM34" s="84"/>
      <c r="AN34" s="84"/>
      <c r="AO34" s="84"/>
      <c r="AP34" s="84"/>
      <c r="AQ34" s="84"/>
      <c r="AR34" s="84"/>
      <c r="AS34" s="84"/>
      <c r="AT34" s="224"/>
      <c r="AU34" s="84"/>
      <c r="AV34" s="84">
        <f>SUM(AV32:AV33)</f>
        <v>5856</v>
      </c>
      <c r="AW34" s="84">
        <f t="shared" ref="AW34:AZ34" si="17">SUM(AW32:AW33)</f>
        <v>8159</v>
      </c>
      <c r="AX34" s="84"/>
      <c r="AY34" s="84" t="s">
        <v>189</v>
      </c>
      <c r="AZ34" s="84">
        <f t="shared" si="17"/>
        <v>9638</v>
      </c>
      <c r="BA34" s="84">
        <f>SUM(BA32:BA33)</f>
        <v>8049</v>
      </c>
      <c r="BB34" s="84">
        <f t="shared" ref="BB34:BC34" si="18">SUM(BB32:BB33)</f>
        <v>8068</v>
      </c>
      <c r="BC34" s="84">
        <f t="shared" si="18"/>
        <v>7962</v>
      </c>
      <c r="BD34" s="84">
        <f>SUM(BD32:BD33)</f>
        <v>7907</v>
      </c>
      <c r="BE34" s="84">
        <f>SUM(BE32:BE33)</f>
        <v>7751</v>
      </c>
      <c r="BF34" s="84">
        <f>SUM(BF32:BF33)</f>
        <v>8573</v>
      </c>
      <c r="BG34" s="84">
        <f>SUM(BG32:BG33)</f>
        <v>9673</v>
      </c>
      <c r="BH34" s="84">
        <f>SUM(BH32:BH33)</f>
        <v>8329</v>
      </c>
      <c r="BI34" s="84">
        <f t="shared" ref="BI34:BJ34" si="19">SUM(BI32:BI33)</f>
        <v>8076</v>
      </c>
      <c r="BJ34" s="84">
        <f t="shared" si="19"/>
        <v>0</v>
      </c>
    </row>
    <row r="35" spans="1:62" ht="19" thickBot="1">
      <c r="AL35" s="210"/>
      <c r="AM35" s="135"/>
      <c r="AN35" s="135"/>
      <c r="AO35" s="135"/>
      <c r="AP35" s="135"/>
      <c r="AQ35" s="135"/>
      <c r="AR35" s="135"/>
      <c r="AS35" s="135"/>
      <c r="AT35" s="134"/>
      <c r="AU35" s="83"/>
      <c r="AV35" s="83"/>
      <c r="AW35" s="193"/>
      <c r="AX35" s="193"/>
    </row>
    <row r="36" spans="1:62">
      <c r="A36" s="92" t="s">
        <v>105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222"/>
      <c r="AM36" s="143"/>
      <c r="AN36" s="143"/>
      <c r="AO36" s="143"/>
      <c r="AP36" s="143"/>
      <c r="AQ36" s="143"/>
      <c r="AR36" s="143"/>
      <c r="AS36" s="143"/>
      <c r="AT36" s="144">
        <f t="shared" ref="AT36:AW36" si="20">AT16+AT28</f>
        <v>126384</v>
      </c>
      <c r="AU36" s="144">
        <f t="shared" si="20"/>
        <v>476015</v>
      </c>
      <c r="AV36" s="144">
        <f>AV16+AV28</f>
        <v>484339</v>
      </c>
      <c r="AW36" s="144">
        <f t="shared" si="20"/>
        <v>323722</v>
      </c>
      <c r="AX36" s="144"/>
      <c r="AY36" s="227"/>
      <c r="AZ36" s="172">
        <f>AZ16+AZ28</f>
        <v>329997</v>
      </c>
      <c r="BA36" s="172">
        <f>BA16+BA28</f>
        <v>329141</v>
      </c>
      <c r="BB36" s="230">
        <f t="shared" ref="BB36" si="21">BB16+BB28</f>
        <v>338274</v>
      </c>
      <c r="BC36" s="172">
        <f>BC16+BC28</f>
        <v>264380</v>
      </c>
      <c r="BD36" s="172">
        <f>BD16</f>
        <v>181410</v>
      </c>
      <c r="BE36" s="172">
        <f>BE16+BE28</f>
        <v>398485</v>
      </c>
      <c r="BF36" s="227">
        <f>BF16+BF28+BF54</f>
        <v>373028</v>
      </c>
      <c r="BG36" s="227">
        <f>BG16+BG28+BG54</f>
        <v>487234</v>
      </c>
      <c r="BH36" s="227">
        <f>BH16+BH28+BH54</f>
        <v>536236</v>
      </c>
      <c r="BI36" s="227">
        <f>BI16+BI28+BI54</f>
        <v>542698</v>
      </c>
      <c r="BJ36" s="279">
        <f>BJ16+BJ28+BJ54</f>
        <v>564013</v>
      </c>
    </row>
    <row r="37" spans="1:62">
      <c r="A37" s="249"/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6"/>
      <c r="AM37" s="247"/>
      <c r="AN37" s="247"/>
      <c r="AO37" s="247"/>
      <c r="AP37" s="247"/>
      <c r="AQ37" s="247"/>
      <c r="AR37" s="247"/>
      <c r="AS37" s="247"/>
      <c r="AT37" s="248"/>
      <c r="AU37" s="248"/>
      <c r="AV37" s="248"/>
      <c r="AW37" s="248"/>
      <c r="AX37" s="248"/>
      <c r="AY37" s="194"/>
      <c r="AZ37" s="272"/>
      <c r="BA37" s="272"/>
      <c r="BB37" s="273"/>
      <c r="BC37" s="272"/>
      <c r="BD37" s="272"/>
      <c r="BE37" s="272"/>
      <c r="BF37" s="194"/>
      <c r="BG37" s="194"/>
      <c r="BH37" s="194"/>
      <c r="BI37" s="194">
        <v>120000</v>
      </c>
    </row>
    <row r="38" spans="1:62" s="82" customFormat="1">
      <c r="A38" s="252" t="s">
        <v>111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221"/>
      <c r="AM38" s="84"/>
      <c r="AN38" s="84"/>
      <c r="AO38" s="84"/>
      <c r="AP38" s="84"/>
      <c r="AQ38" s="84"/>
      <c r="AR38" s="84"/>
      <c r="AS38" s="252" t="s">
        <v>111</v>
      </c>
      <c r="AT38" s="194"/>
      <c r="AU38" s="194"/>
      <c r="AV38" s="194"/>
      <c r="AW38" s="194"/>
      <c r="AX38" s="194"/>
      <c r="AY38" s="194"/>
      <c r="AZ38" s="194"/>
      <c r="BA38" s="194"/>
      <c r="BB38" s="233"/>
      <c r="BC38" s="194"/>
      <c r="BD38" s="194"/>
      <c r="BE38" s="194"/>
      <c r="BF38" s="194">
        <f>BF54</f>
        <v>111726</v>
      </c>
      <c r="BG38" s="194">
        <f>BG54</f>
        <v>164686</v>
      </c>
      <c r="BH38" s="194">
        <f>BH54</f>
        <v>151550</v>
      </c>
      <c r="BI38" s="270">
        <f>BI54+BI37</f>
        <v>358590</v>
      </c>
      <c r="BJ38" s="194">
        <f>BJ54+BJ37</f>
        <v>137613</v>
      </c>
    </row>
    <row r="39" spans="1:62">
      <c r="A39" s="135" t="s">
        <v>106</v>
      </c>
      <c r="B39" s="135">
        <f t="shared" ref="B39:AK39" si="22">SUM(B21:B23)</f>
        <v>277600</v>
      </c>
      <c r="C39" s="135">
        <f t="shared" si="22"/>
        <v>73600</v>
      </c>
      <c r="D39" s="135">
        <f t="shared" si="22"/>
        <v>73600</v>
      </c>
      <c r="E39" s="135">
        <f t="shared" si="22"/>
        <v>73600</v>
      </c>
      <c r="F39" s="135">
        <f t="shared" si="22"/>
        <v>73600</v>
      </c>
      <c r="G39" s="135">
        <f t="shared" si="22"/>
        <v>73600</v>
      </c>
      <c r="H39" s="135">
        <f t="shared" si="22"/>
        <v>73600</v>
      </c>
      <c r="I39" s="135">
        <f t="shared" si="22"/>
        <v>73600</v>
      </c>
      <c r="J39" s="135">
        <f t="shared" si="22"/>
        <v>73600</v>
      </c>
      <c r="K39" s="135">
        <f t="shared" si="22"/>
        <v>73600</v>
      </c>
      <c r="L39" s="135">
        <f t="shared" si="22"/>
        <v>73600</v>
      </c>
      <c r="M39" s="135">
        <f t="shared" si="22"/>
        <v>73600</v>
      </c>
      <c r="N39" s="135">
        <f t="shared" si="22"/>
        <v>73600</v>
      </c>
      <c r="O39" s="135">
        <f t="shared" si="22"/>
        <v>73600</v>
      </c>
      <c r="P39" s="135">
        <f t="shared" si="22"/>
        <v>73600</v>
      </c>
      <c r="Q39" s="135">
        <f t="shared" si="22"/>
        <v>73600</v>
      </c>
      <c r="R39" s="135">
        <f t="shared" si="22"/>
        <v>73600</v>
      </c>
      <c r="S39" s="135">
        <f t="shared" si="22"/>
        <v>73600</v>
      </c>
      <c r="T39" s="135">
        <f t="shared" si="22"/>
        <v>73600</v>
      </c>
      <c r="U39" s="135">
        <f t="shared" si="22"/>
        <v>73600</v>
      </c>
      <c r="V39" s="135">
        <f t="shared" si="22"/>
        <v>73600</v>
      </c>
      <c r="W39" s="135">
        <f t="shared" si="22"/>
        <v>73600</v>
      </c>
      <c r="X39" s="135">
        <f t="shared" si="22"/>
        <v>73600</v>
      </c>
      <c r="Y39" s="135">
        <f t="shared" si="22"/>
        <v>73600</v>
      </c>
      <c r="Z39" s="135">
        <f t="shared" si="22"/>
        <v>73600</v>
      </c>
      <c r="AA39" s="135">
        <f t="shared" si="22"/>
        <v>73600</v>
      </c>
      <c r="AB39" s="135">
        <f t="shared" si="22"/>
        <v>73600</v>
      </c>
      <c r="AC39" s="135">
        <f t="shared" si="22"/>
        <v>73600</v>
      </c>
      <c r="AD39" s="135">
        <f t="shared" si="22"/>
        <v>73600</v>
      </c>
      <c r="AE39" s="135">
        <f t="shared" si="22"/>
        <v>73600</v>
      </c>
      <c r="AF39" s="135">
        <f t="shared" si="22"/>
        <v>78600</v>
      </c>
      <c r="AG39" s="135">
        <f t="shared" si="22"/>
        <v>78600</v>
      </c>
      <c r="AH39" s="135">
        <f t="shared" si="22"/>
        <v>78600</v>
      </c>
      <c r="AI39" s="135">
        <f t="shared" si="22"/>
        <v>78600</v>
      </c>
      <c r="AJ39" s="135">
        <f t="shared" si="22"/>
        <v>78600</v>
      </c>
      <c r="AK39" s="135">
        <f t="shared" si="22"/>
        <v>78600</v>
      </c>
      <c r="AL39" s="210"/>
      <c r="AM39" s="135"/>
      <c r="AN39" s="135"/>
      <c r="AO39" s="135"/>
      <c r="AP39" s="135"/>
      <c r="AQ39" s="135"/>
      <c r="AR39" s="135"/>
      <c r="AS39" s="135" t="s">
        <v>106</v>
      </c>
      <c r="AT39" s="145">
        <f>SUM(AT4:AT8)</f>
        <v>80440</v>
      </c>
      <c r="AU39" s="145">
        <f>SUM(AU4:AU8)</f>
        <v>193980</v>
      </c>
      <c r="AV39" s="145">
        <f>SUM(AV4:AV8)</f>
        <v>239940</v>
      </c>
      <c r="AW39" s="145">
        <f>AW10</f>
        <v>80440</v>
      </c>
      <c r="AX39" s="145"/>
      <c r="AY39" s="194"/>
      <c r="AZ39" s="181">
        <f t="shared" ref="AZ39:BF40" si="23">AZ10</f>
        <v>80440</v>
      </c>
      <c r="BA39" s="181">
        <f t="shared" si="23"/>
        <v>80440</v>
      </c>
      <c r="BB39" s="233">
        <f t="shared" si="23"/>
        <v>80440</v>
      </c>
      <c r="BC39" s="181">
        <f t="shared" si="23"/>
        <v>16610</v>
      </c>
      <c r="BD39" s="181">
        <f t="shared" si="23"/>
        <v>68310</v>
      </c>
      <c r="BE39" s="181">
        <f t="shared" si="23"/>
        <v>157810</v>
      </c>
      <c r="BF39" s="181">
        <f t="shared" si="23"/>
        <v>16610</v>
      </c>
      <c r="BG39" s="181">
        <f>BG4</f>
        <v>61500</v>
      </c>
      <c r="BH39" s="181">
        <f>BH10</f>
        <v>136500</v>
      </c>
      <c r="BI39" s="181">
        <f>BI10</f>
        <v>61500</v>
      </c>
      <c r="BJ39" s="181">
        <f>BJ10</f>
        <v>182500</v>
      </c>
    </row>
    <row r="40" spans="1:62">
      <c r="A40" s="135" t="s">
        <v>107</v>
      </c>
      <c r="B40" s="135"/>
      <c r="C40" s="135">
        <f t="shared" ref="C40:AK40" si="24">C39+C30</f>
        <v>88160</v>
      </c>
      <c r="D40" s="135">
        <f t="shared" si="24"/>
        <v>77384</v>
      </c>
      <c r="E40" s="135">
        <f t="shared" si="24"/>
        <v>82555</v>
      </c>
      <c r="F40" s="135">
        <f t="shared" si="24"/>
        <v>82703</v>
      </c>
      <c r="G40" s="135">
        <f t="shared" si="24"/>
        <v>77980</v>
      </c>
      <c r="H40" s="135">
        <f t="shared" si="24"/>
        <v>81041</v>
      </c>
      <c r="I40" s="135">
        <f t="shared" si="24"/>
        <v>81536</v>
      </c>
      <c r="J40" s="135">
        <f t="shared" si="24"/>
        <v>83636</v>
      </c>
      <c r="K40" s="135">
        <f t="shared" si="24"/>
        <v>80840</v>
      </c>
      <c r="L40" s="135">
        <f t="shared" si="24"/>
        <v>83462</v>
      </c>
      <c r="M40" s="135">
        <f t="shared" si="24"/>
        <v>82605</v>
      </c>
      <c r="N40" s="135">
        <f t="shared" si="24"/>
        <v>90978</v>
      </c>
      <c r="O40" s="135">
        <f t="shared" si="24"/>
        <v>89084</v>
      </c>
      <c r="P40" s="135">
        <f t="shared" si="24"/>
        <v>89734</v>
      </c>
      <c r="Q40" s="135">
        <f t="shared" si="24"/>
        <v>87097</v>
      </c>
      <c r="R40" s="135">
        <f t="shared" si="24"/>
        <v>86541</v>
      </c>
      <c r="S40" s="135">
        <f t="shared" si="24"/>
        <v>79968</v>
      </c>
      <c r="T40" s="135">
        <f t="shared" si="24"/>
        <v>85048</v>
      </c>
      <c r="U40" s="135">
        <f t="shared" si="24"/>
        <v>84996</v>
      </c>
      <c r="V40" s="135">
        <f t="shared" si="24"/>
        <v>89214</v>
      </c>
      <c r="W40" s="135">
        <f t="shared" si="24"/>
        <v>81780</v>
      </c>
      <c r="X40" s="135">
        <f t="shared" si="24"/>
        <v>84841</v>
      </c>
      <c r="Y40" s="135">
        <f t="shared" si="24"/>
        <v>83329</v>
      </c>
      <c r="Z40" s="135">
        <f t="shared" si="24"/>
        <v>92958</v>
      </c>
      <c r="AA40" s="135">
        <f t="shared" si="24"/>
        <v>92077</v>
      </c>
      <c r="AB40" s="135">
        <f t="shared" si="24"/>
        <v>100373</v>
      </c>
      <c r="AC40" s="135">
        <f t="shared" si="24"/>
        <v>86611</v>
      </c>
      <c r="AD40" s="135">
        <f t="shared" si="24"/>
        <v>89206</v>
      </c>
      <c r="AE40" s="135">
        <f t="shared" si="24"/>
        <v>81169</v>
      </c>
      <c r="AF40" s="135">
        <f t="shared" si="24"/>
        <v>90971</v>
      </c>
      <c r="AG40" s="135">
        <f t="shared" si="24"/>
        <v>87886</v>
      </c>
      <c r="AH40" s="135">
        <f t="shared" si="24"/>
        <v>95138</v>
      </c>
      <c r="AI40" s="135">
        <f t="shared" si="24"/>
        <v>88578</v>
      </c>
      <c r="AJ40" s="135">
        <f t="shared" si="24"/>
        <v>89723</v>
      </c>
      <c r="AK40" s="135">
        <f t="shared" si="24"/>
        <v>88957</v>
      </c>
      <c r="AL40" s="210"/>
      <c r="AM40" s="135"/>
      <c r="AN40" s="135"/>
      <c r="AO40" s="135"/>
      <c r="AP40" s="135"/>
      <c r="AQ40" s="135"/>
      <c r="AR40" s="135"/>
      <c r="AS40" s="135" t="s">
        <v>107</v>
      </c>
      <c r="AT40" s="145">
        <f>AT11</f>
        <v>30000</v>
      </c>
      <c r="AU40" s="145">
        <f>AU11</f>
        <v>30000</v>
      </c>
      <c r="AV40" s="145">
        <f>AV11</f>
        <v>30000</v>
      </c>
      <c r="AW40" s="145">
        <f>AW11</f>
        <v>30000</v>
      </c>
      <c r="AX40" s="145"/>
      <c r="AY40" s="194"/>
      <c r="AZ40" s="181">
        <f t="shared" si="23"/>
        <v>30000</v>
      </c>
      <c r="BA40" s="181">
        <f t="shared" si="23"/>
        <v>30000</v>
      </c>
      <c r="BB40" s="233">
        <f t="shared" si="23"/>
        <v>30000</v>
      </c>
      <c r="BC40" s="181">
        <f t="shared" si="23"/>
        <v>30000</v>
      </c>
      <c r="BD40" s="181">
        <f t="shared" si="23"/>
        <v>30000</v>
      </c>
      <c r="BE40" s="181">
        <f t="shared" si="23"/>
        <v>30000</v>
      </c>
      <c r="BF40" s="181">
        <f t="shared" si="23"/>
        <v>30000</v>
      </c>
      <c r="BG40" s="181">
        <f t="shared" ref="BG40:BJ40" si="25">BG11</f>
        <v>30000</v>
      </c>
      <c r="BH40" s="181">
        <f t="shared" si="25"/>
        <v>30000</v>
      </c>
      <c r="BI40" s="181">
        <f t="shared" si="25"/>
        <v>30000</v>
      </c>
      <c r="BJ40" s="181">
        <f t="shared" si="25"/>
        <v>30000</v>
      </c>
    </row>
    <row r="41" spans="1:62">
      <c r="A41" s="136" t="s">
        <v>108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210"/>
      <c r="AM41" s="135"/>
      <c r="AN41" s="135">
        <f>SUM(AL21:AW21)</f>
        <v>923000</v>
      </c>
      <c r="AO41" s="135"/>
      <c r="AP41" s="135"/>
      <c r="AQ41" s="135"/>
      <c r="AR41" s="135"/>
      <c r="AS41" s="136" t="s">
        <v>108</v>
      </c>
      <c r="AT41" s="146">
        <f>AT28</f>
        <v>90124</v>
      </c>
      <c r="AU41" s="146">
        <f>AU28</f>
        <v>168935</v>
      </c>
      <c r="AV41" s="146">
        <f>AV28</f>
        <v>131299</v>
      </c>
      <c r="AW41" s="146">
        <f>AW28</f>
        <v>130182</v>
      </c>
      <c r="AX41" s="146"/>
      <c r="AY41" s="212"/>
      <c r="AZ41" s="182">
        <f t="shared" ref="AZ41:BF41" si="26">AZ28</f>
        <v>136457</v>
      </c>
      <c r="BA41" s="182">
        <f t="shared" si="26"/>
        <v>135601</v>
      </c>
      <c r="BB41" s="235">
        <f t="shared" si="26"/>
        <v>144734</v>
      </c>
      <c r="BC41" s="182">
        <f t="shared" si="26"/>
        <v>134670</v>
      </c>
      <c r="BD41" s="182">
        <f t="shared" si="26"/>
        <v>132927</v>
      </c>
      <c r="BE41" s="182">
        <f t="shared" si="26"/>
        <v>127575</v>
      </c>
      <c r="BF41" s="182">
        <f t="shared" si="26"/>
        <v>131592</v>
      </c>
      <c r="BG41" s="182">
        <f t="shared" ref="BG41:BH41" si="27">BG28</f>
        <v>131338</v>
      </c>
      <c r="BH41" s="182">
        <f t="shared" si="27"/>
        <v>135086</v>
      </c>
      <c r="BI41" s="182">
        <f>BI28</f>
        <v>129508</v>
      </c>
      <c r="BJ41" s="182">
        <f>BJ28</f>
        <v>130800</v>
      </c>
    </row>
    <row r="42" spans="1:62">
      <c r="A42" s="135" t="s">
        <v>184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210"/>
      <c r="AM42" s="135"/>
      <c r="AN42" s="135"/>
      <c r="AO42" s="135"/>
      <c r="AP42" s="135"/>
      <c r="AQ42" s="135"/>
      <c r="AR42" s="135"/>
      <c r="AS42" s="135" t="s">
        <v>184</v>
      </c>
      <c r="AT42" s="135"/>
      <c r="AU42" s="145"/>
      <c r="AV42" s="145">
        <f>AV31</f>
        <v>324</v>
      </c>
      <c r="AW42" s="145">
        <f>AW31</f>
        <v>1099</v>
      </c>
      <c r="AX42" s="145">
        <f>AX31</f>
        <v>1423</v>
      </c>
      <c r="AY42" s="194"/>
      <c r="AZ42" s="145">
        <f t="shared" ref="AZ42:BE42" si="28">AZ31</f>
        <v>4290</v>
      </c>
      <c r="BA42" s="145">
        <f t="shared" si="28"/>
        <v>1353</v>
      </c>
      <c r="BB42" s="194">
        <f t="shared" si="28"/>
        <v>1103</v>
      </c>
      <c r="BC42" s="145">
        <f t="shared" si="28"/>
        <v>845</v>
      </c>
      <c r="BD42" s="145">
        <f t="shared" si="28"/>
        <v>712</v>
      </c>
      <c r="BE42" s="145">
        <f t="shared" si="28"/>
        <v>572</v>
      </c>
      <c r="BF42" s="194">
        <f>BF31</f>
        <v>572</v>
      </c>
      <c r="BG42" s="194">
        <f>BG31</f>
        <v>572</v>
      </c>
      <c r="BH42" s="194">
        <f>BH31</f>
        <v>572</v>
      </c>
      <c r="BI42" s="194">
        <f t="shared" ref="BI42:BJ42" si="29">BI31</f>
        <v>572</v>
      </c>
      <c r="BJ42" s="194">
        <f t="shared" si="29"/>
        <v>720</v>
      </c>
    </row>
    <row r="43" spans="1:62" ht="19" thickBot="1">
      <c r="A43" s="149" t="s">
        <v>110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223"/>
      <c r="AM43" s="149"/>
      <c r="AN43" s="149">
        <f>SUM(AL22:AW22)</f>
        <v>115000</v>
      </c>
      <c r="AO43" s="149"/>
      <c r="AP43" s="149"/>
      <c r="AQ43" s="149"/>
      <c r="AR43" s="149"/>
      <c r="AS43" s="149" t="s">
        <v>110</v>
      </c>
      <c r="AT43" s="150"/>
      <c r="AU43" s="151">
        <f>AU14</f>
        <v>50000</v>
      </c>
      <c r="AV43" s="151">
        <f>AV14</f>
        <v>50000</v>
      </c>
      <c r="AW43" s="151">
        <f>AW14</f>
        <v>50000</v>
      </c>
      <c r="AX43" s="151"/>
      <c r="AY43" s="228"/>
      <c r="AZ43" s="183">
        <f t="shared" ref="AZ43:BE43" si="30">AZ14</f>
        <v>50000</v>
      </c>
      <c r="BA43" s="183">
        <f t="shared" si="30"/>
        <v>50000</v>
      </c>
      <c r="BB43" s="183">
        <f t="shared" si="30"/>
        <v>50000</v>
      </c>
      <c r="BC43" s="183">
        <f t="shared" si="30"/>
        <v>50000</v>
      </c>
      <c r="BD43" s="183">
        <f t="shared" si="30"/>
        <v>50000</v>
      </c>
      <c r="BE43" s="183">
        <f t="shared" si="30"/>
        <v>50000</v>
      </c>
      <c r="BF43" s="183">
        <f>BF14</f>
        <v>50000</v>
      </c>
      <c r="BG43" s="183">
        <f>BG14</f>
        <v>50000</v>
      </c>
      <c r="BH43" s="183">
        <f>BH14</f>
        <v>50000</v>
      </c>
      <c r="BI43" s="183">
        <f>BI14</f>
        <v>50000</v>
      </c>
      <c r="BJ43" s="183">
        <f>BJ14</f>
        <v>50000</v>
      </c>
    </row>
    <row r="44" spans="1:62">
      <c r="A44" s="93" t="s">
        <v>197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210"/>
      <c r="AM44" s="135"/>
      <c r="AN44" s="135"/>
      <c r="AO44" s="135"/>
      <c r="AP44" s="135"/>
      <c r="AQ44" s="135"/>
      <c r="AR44" s="135"/>
      <c r="AS44" s="147" t="s">
        <v>109</v>
      </c>
      <c r="AT44" s="148">
        <f t="shared" ref="AT44:AU44" si="31">SUM(AT39:AT43)</f>
        <v>200564</v>
      </c>
      <c r="AU44" s="148">
        <f t="shared" si="31"/>
        <v>442915</v>
      </c>
      <c r="AV44" s="148">
        <f>SUM(AV39:AV43)</f>
        <v>451563</v>
      </c>
      <c r="AW44" s="148">
        <f>SUM(AW39:AW43)</f>
        <v>291721</v>
      </c>
      <c r="AX44" s="148"/>
      <c r="AY44" s="229"/>
      <c r="AZ44" s="184">
        <f>SUM(AZ39:AZ43)</f>
        <v>301187</v>
      </c>
      <c r="BA44" s="184">
        <f>SUM(BA39:BA43)</f>
        <v>297394</v>
      </c>
      <c r="BB44" s="184">
        <f>SUM(BB39:BB43)</f>
        <v>306277</v>
      </c>
      <c r="BC44" s="184">
        <f>SUM(BC39:BC43)</f>
        <v>232125</v>
      </c>
      <c r="BD44" s="184">
        <f>SUM(BD39:BD40,BD43)</f>
        <v>148310</v>
      </c>
      <c r="BE44" s="184">
        <f>SUM(BE39:BE43)</f>
        <v>365957</v>
      </c>
      <c r="BF44" s="266">
        <f>SUM(BF38:BF43)</f>
        <v>340500</v>
      </c>
      <c r="BG44" s="266">
        <f>SUM(BG38:BG43)</f>
        <v>438096</v>
      </c>
      <c r="BH44" s="266">
        <f>SUM(BH38:BH43)</f>
        <v>503708</v>
      </c>
      <c r="BI44" s="271">
        <f>SUM(BI38:BI43)</f>
        <v>630170</v>
      </c>
      <c r="BJ44" s="266">
        <f>SUM(BJ38:BJ43)</f>
        <v>531633</v>
      </c>
    </row>
    <row r="45" spans="1:62">
      <c r="AL45" s="210"/>
      <c r="AM45" s="135"/>
      <c r="AN45" s="135"/>
      <c r="AO45" s="135"/>
      <c r="AP45" s="135"/>
      <c r="AQ45" s="135"/>
      <c r="AR45" s="135"/>
      <c r="AS45" s="135"/>
      <c r="AT45" s="83"/>
      <c r="AU45" s="83"/>
      <c r="AV45" s="83"/>
      <c r="AW45" s="193"/>
      <c r="AX45" s="193"/>
      <c r="AZ45" s="180"/>
      <c r="BI45" s="82"/>
    </row>
    <row r="46" spans="1:62">
      <c r="A46" s="74" t="s">
        <v>285</v>
      </c>
      <c r="AL46" s="210"/>
      <c r="AM46" s="135"/>
      <c r="AN46" s="135"/>
      <c r="AO46" s="135"/>
      <c r="AP46" s="135"/>
      <c r="AQ46" s="135"/>
      <c r="AR46" s="135"/>
      <c r="AS46" s="135"/>
      <c r="AT46" s="84">
        <v>74900</v>
      </c>
      <c r="AU46" s="84">
        <v>39000</v>
      </c>
      <c r="AV46" s="84">
        <v>39000</v>
      </c>
      <c r="AW46" s="194">
        <v>64400</v>
      </c>
      <c r="AX46" s="194"/>
      <c r="AZ46" s="180">
        <v>55200</v>
      </c>
      <c r="BA46" s="74">
        <v>55200</v>
      </c>
      <c r="BB46" s="232">
        <v>55200</v>
      </c>
      <c r="BC46" s="82">
        <v>59800</v>
      </c>
      <c r="BD46" s="82">
        <v>46000</v>
      </c>
      <c r="BE46" s="242">
        <v>50600</v>
      </c>
      <c r="BF46" s="82">
        <v>50600</v>
      </c>
      <c r="BG46" s="82">
        <v>55200</v>
      </c>
      <c r="BH46" s="82">
        <v>50600</v>
      </c>
      <c r="BI46" s="74">
        <v>99200</v>
      </c>
      <c r="BJ46" s="82">
        <v>41400</v>
      </c>
    </row>
    <row r="47" spans="1:62">
      <c r="A47" s="74" t="s">
        <v>286</v>
      </c>
      <c r="AL47" s="210"/>
      <c r="AM47" s="135"/>
      <c r="AN47" s="135"/>
      <c r="AO47" s="135"/>
      <c r="AP47" s="135"/>
      <c r="AQ47" s="135"/>
      <c r="AR47" s="135"/>
      <c r="AS47" s="135"/>
      <c r="AT47" s="84">
        <v>12600</v>
      </c>
      <c r="AU47" s="84">
        <v>8400</v>
      </c>
      <c r="AV47" s="84">
        <v>14000</v>
      </c>
      <c r="AW47" s="194">
        <v>7000</v>
      </c>
      <c r="AX47" s="194"/>
      <c r="AZ47" s="180">
        <v>4200</v>
      </c>
      <c r="BA47" s="74">
        <v>4200</v>
      </c>
      <c r="BB47" s="232">
        <v>2800</v>
      </c>
      <c r="BC47" s="82">
        <v>2800</v>
      </c>
      <c r="BD47" s="82">
        <v>2800</v>
      </c>
      <c r="BE47" s="242">
        <v>4200</v>
      </c>
      <c r="BF47" s="82">
        <v>4200</v>
      </c>
      <c r="BG47" s="82">
        <v>1400</v>
      </c>
      <c r="BH47" s="82">
        <v>1400</v>
      </c>
      <c r="BI47" s="74">
        <v>32300</v>
      </c>
      <c r="BJ47" s="82">
        <v>1400</v>
      </c>
    </row>
    <row r="48" spans="1:62">
      <c r="A48" s="74" t="s">
        <v>287</v>
      </c>
      <c r="AL48" s="210"/>
      <c r="AM48" s="135"/>
      <c r="AN48" s="135"/>
      <c r="AO48" s="135"/>
      <c r="AP48" s="135"/>
      <c r="AQ48" s="135"/>
      <c r="AR48" s="135"/>
      <c r="AS48" s="135"/>
      <c r="AT48" s="152"/>
      <c r="AU48" s="152"/>
      <c r="AV48" s="152"/>
      <c r="AW48" s="212">
        <v>8400</v>
      </c>
      <c r="AX48" s="194"/>
      <c r="AZ48" s="180">
        <v>7000</v>
      </c>
      <c r="BA48" s="74">
        <v>11200</v>
      </c>
      <c r="BB48" s="232">
        <v>39500</v>
      </c>
      <c r="BC48" s="82">
        <v>18000</v>
      </c>
      <c r="BD48" s="82">
        <v>12000</v>
      </c>
      <c r="BE48" s="242">
        <v>10500</v>
      </c>
      <c r="BF48" s="82">
        <v>1500</v>
      </c>
      <c r="BG48" s="82">
        <v>8000</v>
      </c>
      <c r="BH48" s="82">
        <v>8000</v>
      </c>
      <c r="BI48" s="74">
        <v>17600</v>
      </c>
      <c r="BJ48" s="82">
        <v>12100</v>
      </c>
    </row>
    <row r="49" spans="1:64">
      <c r="A49" s="74" t="s">
        <v>288</v>
      </c>
      <c r="AL49" s="210"/>
      <c r="AM49" s="135"/>
      <c r="AN49" s="135"/>
      <c r="AO49" s="135"/>
      <c r="AP49" s="135"/>
      <c r="AQ49" s="135"/>
      <c r="AR49" s="135"/>
      <c r="AS49" s="135"/>
      <c r="AT49" s="218"/>
      <c r="AU49" s="218"/>
      <c r="AV49" s="218"/>
      <c r="AW49" s="194"/>
      <c r="AX49" s="194"/>
      <c r="AZ49" s="180"/>
      <c r="BB49" s="232"/>
      <c r="BC49" s="82">
        <v>5580</v>
      </c>
      <c r="BD49" s="82">
        <v>22320</v>
      </c>
      <c r="BE49" s="242">
        <v>22320</v>
      </c>
      <c r="BF49" s="82">
        <v>22320</v>
      </c>
      <c r="BG49" s="82">
        <v>49580</v>
      </c>
      <c r="BH49" s="82">
        <v>52840</v>
      </c>
      <c r="BI49" s="74">
        <v>45320</v>
      </c>
      <c r="BJ49" s="82">
        <v>42660</v>
      </c>
    </row>
    <row r="50" spans="1:64">
      <c r="A50" s="74" t="s">
        <v>289</v>
      </c>
      <c r="AL50" s="210"/>
      <c r="AM50" s="135"/>
      <c r="AN50" s="135"/>
      <c r="AO50" s="135"/>
      <c r="AP50" s="135"/>
      <c r="AQ50" s="135"/>
      <c r="AR50" s="135"/>
      <c r="AS50" s="135"/>
      <c r="AT50" s="218"/>
      <c r="AU50" s="218"/>
      <c r="AV50" s="218"/>
      <c r="AW50" s="194"/>
      <c r="AX50" s="194"/>
      <c r="AZ50" s="180"/>
      <c r="BB50" s="232"/>
      <c r="BC50" s="82"/>
      <c r="BD50" s="82">
        <v>15090</v>
      </c>
      <c r="BE50" s="242">
        <v>16360</v>
      </c>
      <c r="BF50" s="82">
        <v>17860</v>
      </c>
      <c r="BG50" s="82">
        <v>20450</v>
      </c>
      <c r="BH50" s="82">
        <v>12770</v>
      </c>
      <c r="BI50" s="74">
        <v>20270</v>
      </c>
      <c r="BJ50" s="82">
        <v>18950</v>
      </c>
    </row>
    <row r="51" spans="1:64">
      <c r="A51" s="74" t="s">
        <v>270</v>
      </c>
      <c r="AL51" s="210"/>
      <c r="AM51" s="135"/>
      <c r="AN51" s="135"/>
      <c r="AO51" s="135"/>
      <c r="AP51" s="135"/>
      <c r="AQ51" s="135"/>
      <c r="AR51" s="135"/>
      <c r="AS51" s="135"/>
      <c r="AT51" s="218"/>
      <c r="AU51" s="218"/>
      <c r="AV51" s="218"/>
      <c r="AW51" s="194"/>
      <c r="AX51" s="194"/>
      <c r="AZ51" s="180"/>
      <c r="BB51" s="232"/>
      <c r="BC51" s="82"/>
      <c r="BD51" s="82">
        <v>7500</v>
      </c>
      <c r="BE51" s="242">
        <v>5000</v>
      </c>
      <c r="BF51" s="82">
        <v>10000</v>
      </c>
      <c r="BG51" s="82">
        <v>7500</v>
      </c>
      <c r="BH51" s="82">
        <v>5000</v>
      </c>
      <c r="BI51" s="74">
        <v>12500</v>
      </c>
      <c r="BJ51" s="82">
        <v>8100</v>
      </c>
    </row>
    <row r="52" spans="1:64">
      <c r="A52" s="74" t="s">
        <v>271</v>
      </c>
      <c r="AL52" s="210"/>
      <c r="AM52" s="135"/>
      <c r="AN52" s="135"/>
      <c r="AO52" s="135"/>
      <c r="AP52" s="135"/>
      <c r="AQ52" s="135"/>
      <c r="AR52" s="135"/>
      <c r="AS52" s="135"/>
      <c r="AT52" s="218"/>
      <c r="AU52" s="218"/>
      <c r="AV52" s="218"/>
      <c r="AW52" s="194"/>
      <c r="AX52" s="194"/>
      <c r="AZ52" s="180"/>
      <c r="BB52" s="232"/>
      <c r="BC52" s="82"/>
      <c r="BD52" s="82">
        <v>2455</v>
      </c>
      <c r="BE52" s="243">
        <v>2455</v>
      </c>
      <c r="BF52" s="82">
        <v>4910</v>
      </c>
      <c r="BG52" s="82">
        <v>9820</v>
      </c>
      <c r="BH52" s="82">
        <v>4910</v>
      </c>
      <c r="BI52" s="74">
        <v>4960</v>
      </c>
      <c r="BJ52" s="82">
        <v>6290</v>
      </c>
    </row>
    <row r="53" spans="1:64" ht="19" thickBot="1">
      <c r="A53" s="74" t="s">
        <v>320</v>
      </c>
      <c r="AL53" s="210"/>
      <c r="AM53" s="135"/>
      <c r="AN53" s="135"/>
      <c r="AO53" s="135"/>
      <c r="AP53" s="135"/>
      <c r="AQ53" s="135"/>
      <c r="AR53" s="135"/>
      <c r="AS53" s="135"/>
      <c r="AT53" s="218"/>
      <c r="AU53" s="218"/>
      <c r="AV53" s="218"/>
      <c r="AW53" s="194"/>
      <c r="AX53" s="194"/>
      <c r="AZ53" s="180"/>
      <c r="BB53" s="232"/>
      <c r="BC53" s="82"/>
      <c r="BD53" s="82"/>
      <c r="BE53" s="244"/>
      <c r="BF53" s="82">
        <v>336</v>
      </c>
      <c r="BG53" s="82">
        <v>12736</v>
      </c>
      <c r="BH53" s="82">
        <v>16030</v>
      </c>
      <c r="BI53" s="74">
        <v>6440</v>
      </c>
      <c r="BJ53" s="82">
        <v>6713</v>
      </c>
    </row>
    <row r="54" spans="1:64" ht="19" thickBot="1">
      <c r="A54" s="252" t="s">
        <v>111</v>
      </c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6"/>
      <c r="AM54" s="247"/>
      <c r="AN54" s="247"/>
      <c r="AO54" s="247"/>
      <c r="AP54" s="247"/>
      <c r="AQ54" s="247"/>
      <c r="AR54" s="247"/>
      <c r="AS54" s="247"/>
      <c r="AT54" s="247">
        <f>SUM(AT46:AT48)</f>
        <v>87500</v>
      </c>
      <c r="AU54" s="247">
        <f>SUM(AU46:AU48)</f>
        <v>47400</v>
      </c>
      <c r="AV54" s="247">
        <f>SUM(AV46:AV48)</f>
        <v>53000</v>
      </c>
      <c r="AW54" s="248">
        <f>SUM(AW46:AW48)</f>
        <v>79800</v>
      </c>
      <c r="AX54" s="248"/>
      <c r="AY54" s="249" t="s">
        <v>188</v>
      </c>
      <c r="AZ54" s="250">
        <f>SUM(AZ46:AZ48)</f>
        <v>66400</v>
      </c>
      <c r="BA54" s="250">
        <f>SUM(BA46:BA48)</f>
        <v>70600</v>
      </c>
      <c r="BB54" s="251">
        <f>SUM(BB46:BB48)</f>
        <v>97500</v>
      </c>
      <c r="BC54" s="251">
        <f>SUM(BC46:BC52)</f>
        <v>86180</v>
      </c>
      <c r="BD54" s="251">
        <f>SUM(BD46:BD52)</f>
        <v>108165</v>
      </c>
      <c r="BE54" s="251">
        <f>SUM(BE46:BE52)</f>
        <v>111435</v>
      </c>
      <c r="BF54" s="268">
        <f>SUM(BF46:BF53)</f>
        <v>111726</v>
      </c>
      <c r="BG54" s="268">
        <f>SUM(BG46:BG53)</f>
        <v>164686</v>
      </c>
      <c r="BH54" s="268">
        <f>SUM(BH46:BH53)</f>
        <v>151550</v>
      </c>
      <c r="BI54" s="268">
        <f>SUM(BI46:BI53)</f>
        <v>238590</v>
      </c>
      <c r="BJ54" s="268">
        <f>SUM(BJ46:BJ53)</f>
        <v>137613</v>
      </c>
      <c r="BL54" s="74">
        <f>BJ54</f>
        <v>137613</v>
      </c>
    </row>
    <row r="55" spans="1:64">
      <c r="AL55" s="210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45"/>
      <c r="AX55" s="145"/>
      <c r="BB55" s="232"/>
      <c r="BI55" s="82"/>
    </row>
    <row r="56" spans="1:64" ht="19" thickBot="1">
      <c r="AL56" s="223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51"/>
      <c r="AX56" s="145"/>
      <c r="BD56" s="74" t="s">
        <v>322</v>
      </c>
      <c r="BF56" s="82">
        <f>BF12</f>
        <v>30100</v>
      </c>
      <c r="BG56" s="82">
        <f>BG12</f>
        <v>30100</v>
      </c>
      <c r="BH56" s="82">
        <f>BH12</f>
        <v>30100</v>
      </c>
      <c r="BI56" s="82">
        <f>BI12</f>
        <v>30100</v>
      </c>
      <c r="BJ56" s="82">
        <f>BJ12</f>
        <v>30100</v>
      </c>
    </row>
    <row r="57" spans="1:64">
      <c r="BD57" s="74" t="s">
        <v>324</v>
      </c>
      <c r="BF57" s="82">
        <f>BF44</f>
        <v>340500</v>
      </c>
      <c r="BG57" s="82">
        <f>BG44</f>
        <v>438096</v>
      </c>
      <c r="BH57" s="82">
        <f>BH44</f>
        <v>503708</v>
      </c>
      <c r="BI57" s="82">
        <f>BI44</f>
        <v>630170</v>
      </c>
      <c r="BJ57" s="267">
        <f>BJ44</f>
        <v>531633</v>
      </c>
    </row>
    <row r="58" spans="1:64">
      <c r="BD58" s="74" t="s">
        <v>323</v>
      </c>
      <c r="BF58" s="82">
        <f>BF39</f>
        <v>16610</v>
      </c>
      <c r="BG58" s="82">
        <f>BG39</f>
        <v>61500</v>
      </c>
      <c r="BH58" s="82">
        <f>BH39</f>
        <v>136500</v>
      </c>
      <c r="BI58" s="82">
        <f>BI39</f>
        <v>61500</v>
      </c>
      <c r="BJ58" s="267">
        <f>BJ39</f>
        <v>182500</v>
      </c>
    </row>
    <row r="59" spans="1:64">
      <c r="BD59" s="74" t="s">
        <v>321</v>
      </c>
      <c r="BF59" s="82">
        <f>BF38</f>
        <v>111726</v>
      </c>
      <c r="BG59" s="82">
        <f>BG38</f>
        <v>164686</v>
      </c>
      <c r="BH59" s="82">
        <f>BH38</f>
        <v>151550</v>
      </c>
      <c r="BI59" s="82">
        <f>BI38</f>
        <v>358590</v>
      </c>
      <c r="BJ59" s="267">
        <f>BJ38</f>
        <v>137613</v>
      </c>
    </row>
    <row r="60" spans="1:64" ht="19" thickBot="1">
      <c r="BD60" s="253" t="s">
        <v>108</v>
      </c>
      <c r="BE60" s="253"/>
      <c r="BF60" s="269">
        <f>BF41</f>
        <v>131592</v>
      </c>
      <c r="BG60" s="269">
        <f>BG41</f>
        <v>131338</v>
      </c>
      <c r="BH60" s="269">
        <f>BH41</f>
        <v>135086</v>
      </c>
      <c r="BI60" s="269">
        <f>BI41</f>
        <v>129508</v>
      </c>
      <c r="BJ60" s="278">
        <f>BJ41</f>
        <v>130800</v>
      </c>
    </row>
    <row r="61" spans="1:64">
      <c r="BF61" s="82">
        <f>SUM(BF58:BF60)</f>
        <v>259928</v>
      </c>
      <c r="BG61" s="82">
        <f>SUM(BG58:BG60)</f>
        <v>357524</v>
      </c>
      <c r="BH61" s="82">
        <f>SUM(BH58:BH60)</f>
        <v>423136</v>
      </c>
      <c r="BI61" s="82">
        <f>SUM(BI58:BI60)</f>
        <v>549598</v>
      </c>
      <c r="BJ61" s="82">
        <f>SUM(BJ58:BJ60)</f>
        <v>450913</v>
      </c>
    </row>
    <row r="62" spans="1:64">
      <c r="BF62" s="82">
        <f>BF57-BF61</f>
        <v>80572</v>
      </c>
      <c r="BI62" s="82"/>
    </row>
    <row r="63" spans="1:64">
      <c r="BI63" s="82"/>
    </row>
  </sheetData>
  <phoneticPr fontId="3"/>
  <pageMargins left="0.7" right="0.7" top="0.75" bottom="0.75" header="0.3" footer="0.3"/>
  <pageSetup paperSize="9" scale="99" orientation="landscape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89409-E7AB-2446-9132-5F501CA4E911}">
  <dimension ref="A1:AZ9"/>
  <sheetViews>
    <sheetView workbookViewId="0">
      <pane xSplit="1" ySplit="2" topLeftCell="AM3" activePane="bottomRight" state="frozen"/>
      <selection activeCell="AD29" sqref="AD29"/>
      <selection pane="topRight" activeCell="AD29" sqref="AD29"/>
      <selection pane="bottomLeft" activeCell="AD29" sqref="AD29"/>
      <selection pane="bottomRight" activeCell="AY18" sqref="AY18"/>
    </sheetView>
  </sheetViews>
  <sheetFormatPr baseColWidth="10" defaultRowHeight="18"/>
  <cols>
    <col min="1" max="1" width="20.83203125" style="74" bestFit="1" customWidth="1"/>
    <col min="2" max="52" width="10.33203125" style="74" customWidth="1"/>
    <col min="53" max="53" width="11.1640625" style="74" bestFit="1" customWidth="1"/>
    <col min="54" max="16384" width="10.83203125" style="74"/>
  </cols>
  <sheetData>
    <row r="1" spans="1:52" s="71" customFormat="1">
      <c r="A1" s="71" t="s">
        <v>68</v>
      </c>
      <c r="B1" s="71" t="s">
        <v>69</v>
      </c>
      <c r="N1" s="71" t="s">
        <v>70</v>
      </c>
      <c r="Z1" s="71" t="s">
        <v>71</v>
      </c>
      <c r="AD1" s="71" t="s">
        <v>72</v>
      </c>
      <c r="AL1" s="71" t="s">
        <v>73</v>
      </c>
      <c r="AX1" s="71">
        <v>2021</v>
      </c>
    </row>
    <row r="2" spans="1:52">
      <c r="A2" s="72"/>
      <c r="B2" s="73">
        <v>1</v>
      </c>
      <c r="C2" s="73">
        <v>2</v>
      </c>
      <c r="D2" s="73">
        <v>3</v>
      </c>
      <c r="E2" s="73">
        <v>4</v>
      </c>
      <c r="F2" s="73">
        <v>5</v>
      </c>
      <c r="G2" s="73">
        <v>6</v>
      </c>
      <c r="H2" s="73">
        <v>7</v>
      </c>
      <c r="I2" s="73">
        <v>8</v>
      </c>
      <c r="J2" s="73">
        <v>9</v>
      </c>
      <c r="K2" s="73">
        <v>10</v>
      </c>
      <c r="L2" s="73">
        <v>11</v>
      </c>
      <c r="M2" s="73">
        <v>12</v>
      </c>
      <c r="N2" s="73">
        <v>1</v>
      </c>
      <c r="O2" s="73">
        <v>2</v>
      </c>
      <c r="P2" s="73">
        <v>3</v>
      </c>
      <c r="Q2" s="73">
        <v>4</v>
      </c>
      <c r="R2" s="73">
        <v>5</v>
      </c>
      <c r="S2" s="73">
        <v>6</v>
      </c>
      <c r="T2" s="73">
        <v>7</v>
      </c>
      <c r="U2" s="73">
        <v>8</v>
      </c>
      <c r="V2" s="73">
        <v>9</v>
      </c>
      <c r="W2" s="73">
        <v>10</v>
      </c>
      <c r="X2" s="73">
        <v>11</v>
      </c>
      <c r="Y2" s="73">
        <v>12</v>
      </c>
      <c r="Z2" s="73">
        <v>1</v>
      </c>
      <c r="AA2" s="73">
        <v>2</v>
      </c>
      <c r="AB2" s="73">
        <v>3</v>
      </c>
      <c r="AC2" s="73">
        <v>4</v>
      </c>
      <c r="AD2" s="73">
        <v>5</v>
      </c>
      <c r="AE2" s="73">
        <v>6</v>
      </c>
      <c r="AF2" s="73">
        <v>7</v>
      </c>
      <c r="AG2" s="73">
        <v>8</v>
      </c>
      <c r="AH2" s="73">
        <v>9</v>
      </c>
      <c r="AI2" s="73">
        <v>10</v>
      </c>
      <c r="AJ2" s="73">
        <v>11</v>
      </c>
      <c r="AK2" s="73">
        <v>12</v>
      </c>
      <c r="AL2" s="73">
        <v>1</v>
      </c>
      <c r="AM2" s="73">
        <v>2</v>
      </c>
      <c r="AN2" s="73">
        <v>3</v>
      </c>
      <c r="AO2" s="73">
        <v>4</v>
      </c>
      <c r="AP2" s="73">
        <v>5</v>
      </c>
      <c r="AQ2" s="73">
        <v>6</v>
      </c>
      <c r="AR2" s="73">
        <v>7</v>
      </c>
      <c r="AS2" s="73">
        <v>8</v>
      </c>
      <c r="AT2" s="73">
        <v>9</v>
      </c>
      <c r="AU2" s="73">
        <v>10</v>
      </c>
      <c r="AV2" s="73">
        <v>11</v>
      </c>
      <c r="AW2" s="73">
        <v>12</v>
      </c>
      <c r="AX2" s="73">
        <v>1</v>
      </c>
      <c r="AY2" s="73">
        <v>2</v>
      </c>
      <c r="AZ2" s="73">
        <v>3</v>
      </c>
    </row>
    <row r="3" spans="1:52">
      <c r="A3" s="72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5">
        <v>44434</v>
      </c>
      <c r="AT3" s="175">
        <v>44468</v>
      </c>
      <c r="AU3" s="175">
        <v>44496</v>
      </c>
      <c r="AV3" s="175">
        <v>44511</v>
      </c>
      <c r="AW3" s="175">
        <v>44541</v>
      </c>
      <c r="AX3" s="175">
        <v>44209</v>
      </c>
      <c r="AY3" s="175"/>
      <c r="AZ3" s="175"/>
    </row>
    <row r="4" spans="1:52">
      <c r="A4" s="74" t="s">
        <v>83</v>
      </c>
      <c r="B4" s="87" t="s">
        <v>84</v>
      </c>
      <c r="C4" s="87" t="s">
        <v>85</v>
      </c>
      <c r="D4" s="87" t="s">
        <v>86</v>
      </c>
      <c r="E4" s="87" t="s">
        <v>87</v>
      </c>
      <c r="F4" s="87" t="s">
        <v>88</v>
      </c>
      <c r="G4" s="87" t="s">
        <v>89</v>
      </c>
      <c r="H4" s="87" t="s">
        <v>90</v>
      </c>
      <c r="I4" s="87" t="s">
        <v>91</v>
      </c>
      <c r="J4" s="87" t="s">
        <v>92</v>
      </c>
      <c r="K4" s="87" t="s">
        <v>93</v>
      </c>
      <c r="L4" s="87" t="s">
        <v>94</v>
      </c>
      <c r="M4" s="87" t="s">
        <v>95</v>
      </c>
      <c r="N4" s="87" t="s">
        <v>84</v>
      </c>
      <c r="O4" s="87" t="s">
        <v>85</v>
      </c>
      <c r="P4" s="87" t="s">
        <v>86</v>
      </c>
      <c r="Q4" s="87" t="s">
        <v>87</v>
      </c>
      <c r="R4" s="87" t="s">
        <v>88</v>
      </c>
      <c r="S4" s="87" t="s">
        <v>89</v>
      </c>
      <c r="T4" s="87" t="s">
        <v>90</v>
      </c>
      <c r="U4" s="87" t="s">
        <v>91</v>
      </c>
      <c r="V4" s="87" t="s">
        <v>92</v>
      </c>
      <c r="W4" s="87" t="s">
        <v>93</v>
      </c>
      <c r="X4" s="87" t="s">
        <v>94</v>
      </c>
      <c r="Y4" s="87" t="s">
        <v>95</v>
      </c>
      <c r="Z4" s="87" t="s">
        <v>84</v>
      </c>
      <c r="AA4" s="87" t="s">
        <v>85</v>
      </c>
      <c r="AB4" s="87" t="s">
        <v>86</v>
      </c>
      <c r="AC4" s="87" t="s">
        <v>87</v>
      </c>
      <c r="AD4" s="87" t="s">
        <v>88</v>
      </c>
      <c r="AE4" s="87" t="s">
        <v>89</v>
      </c>
      <c r="AF4" s="87" t="s">
        <v>90</v>
      </c>
      <c r="AG4" s="87" t="s">
        <v>91</v>
      </c>
      <c r="AH4" s="87" t="s">
        <v>92</v>
      </c>
      <c r="AI4" s="87" t="s">
        <v>93</v>
      </c>
      <c r="AJ4" s="87" t="s">
        <v>94</v>
      </c>
      <c r="AK4" s="87" t="s">
        <v>95</v>
      </c>
      <c r="AL4" s="87" t="s">
        <v>84</v>
      </c>
      <c r="AM4" s="87" t="s">
        <v>85</v>
      </c>
      <c r="AN4" s="87" t="s">
        <v>86</v>
      </c>
      <c r="AO4" s="87" t="s">
        <v>87</v>
      </c>
      <c r="AP4" s="87" t="s">
        <v>88</v>
      </c>
      <c r="AQ4" s="87" t="s">
        <v>89</v>
      </c>
      <c r="AR4" s="87" t="s">
        <v>90</v>
      </c>
      <c r="AS4" s="87" t="s">
        <v>91</v>
      </c>
      <c r="AT4" s="87" t="s">
        <v>92</v>
      </c>
      <c r="AU4" s="87" t="s">
        <v>93</v>
      </c>
      <c r="AV4" s="87" t="s">
        <v>94</v>
      </c>
      <c r="AW4" s="87" t="s">
        <v>95</v>
      </c>
      <c r="AX4" s="87" t="s">
        <v>84</v>
      </c>
      <c r="AY4" s="87" t="s">
        <v>85</v>
      </c>
      <c r="AZ4" s="87" t="s">
        <v>86</v>
      </c>
    </row>
    <row r="5" spans="1:52">
      <c r="A5" s="74" t="s">
        <v>100</v>
      </c>
      <c r="C5" s="74">
        <v>3265</v>
      </c>
      <c r="D5" s="74">
        <v>11295</v>
      </c>
      <c r="E5" s="74">
        <v>8955</v>
      </c>
      <c r="F5" s="74">
        <v>6532</v>
      </c>
      <c r="G5" s="74">
        <v>3880</v>
      </c>
      <c r="H5" s="74">
        <v>4137</v>
      </c>
      <c r="I5" s="74">
        <v>7436</v>
      </c>
      <c r="J5" s="74">
        <v>6732</v>
      </c>
      <c r="K5" s="74">
        <v>6740</v>
      </c>
      <c r="L5" s="74">
        <v>6574</v>
      </c>
      <c r="M5" s="74">
        <v>8505</v>
      </c>
      <c r="N5" s="74">
        <v>13789</v>
      </c>
      <c r="O5" s="74">
        <v>14484</v>
      </c>
      <c r="P5" s="74">
        <v>13309</v>
      </c>
      <c r="Q5" s="74">
        <v>12497</v>
      </c>
      <c r="R5" s="74">
        <v>8259</v>
      </c>
      <c r="S5" s="74">
        <v>5868</v>
      </c>
      <c r="T5" s="74">
        <v>7197</v>
      </c>
      <c r="U5" s="74">
        <v>10978</v>
      </c>
      <c r="V5" s="74">
        <v>11782</v>
      </c>
      <c r="W5" s="74">
        <v>7680</v>
      </c>
      <c r="X5" s="74">
        <v>8313</v>
      </c>
      <c r="Y5" s="74">
        <v>8729</v>
      </c>
      <c r="Z5" s="74">
        <v>15336</v>
      </c>
      <c r="AA5" s="74">
        <v>17477</v>
      </c>
      <c r="AB5" s="74">
        <v>21251</v>
      </c>
      <c r="AC5" s="74">
        <v>12011</v>
      </c>
      <c r="AD5" s="74">
        <v>11424</v>
      </c>
      <c r="AE5" s="74">
        <v>7069</v>
      </c>
      <c r="AF5" s="74">
        <v>8143</v>
      </c>
      <c r="AG5" s="74">
        <v>8786</v>
      </c>
      <c r="AH5" s="74">
        <v>12662</v>
      </c>
      <c r="AI5" s="74">
        <v>9478</v>
      </c>
      <c r="AJ5" s="74">
        <v>7634</v>
      </c>
      <c r="AK5" s="74">
        <v>9357</v>
      </c>
      <c r="AL5" s="74">
        <f t="shared" ref="AL5:AU5" si="0">AL9-AL7-AL6</f>
        <v>13838</v>
      </c>
      <c r="AM5" s="74">
        <f t="shared" si="0"/>
        <v>14719</v>
      </c>
      <c r="AN5" s="74">
        <f t="shared" si="0"/>
        <v>17798</v>
      </c>
      <c r="AO5" s="74">
        <f t="shared" si="0"/>
        <v>12507</v>
      </c>
      <c r="AP5" s="74">
        <f t="shared" si="0"/>
        <v>12537</v>
      </c>
      <c r="AQ5" s="74">
        <f t="shared" si="0"/>
        <v>6579</v>
      </c>
      <c r="AR5" s="74">
        <f t="shared" si="0"/>
        <v>7583</v>
      </c>
      <c r="AS5" s="74">
        <f t="shared" si="0"/>
        <v>9415</v>
      </c>
      <c r="AT5" s="74">
        <f t="shared" si="0"/>
        <v>9020</v>
      </c>
      <c r="AU5" s="74">
        <f t="shared" si="0"/>
        <v>11835</v>
      </c>
      <c r="AV5" s="75">
        <v>7025</v>
      </c>
      <c r="AW5" s="75">
        <v>8582</v>
      </c>
      <c r="AX5" s="75">
        <v>13470</v>
      </c>
      <c r="AY5" s="75">
        <v>13501</v>
      </c>
      <c r="AZ5" s="89">
        <v>17549</v>
      </c>
    </row>
    <row r="6" spans="1:52">
      <c r="A6" s="74" t="s">
        <v>101</v>
      </c>
      <c r="C6" s="74">
        <v>0</v>
      </c>
      <c r="D6" s="74">
        <v>0</v>
      </c>
      <c r="E6" s="74">
        <v>0</v>
      </c>
      <c r="F6" s="74">
        <v>500</v>
      </c>
      <c r="G6" s="74">
        <v>500</v>
      </c>
      <c r="H6" s="74">
        <v>500</v>
      </c>
      <c r="I6" s="74">
        <v>500</v>
      </c>
      <c r="J6" s="74">
        <v>500</v>
      </c>
      <c r="K6" s="74">
        <v>500</v>
      </c>
      <c r="L6" s="74">
        <v>500</v>
      </c>
      <c r="M6" s="74">
        <v>500</v>
      </c>
      <c r="N6" s="74">
        <v>1000</v>
      </c>
      <c r="O6" s="74">
        <v>1000</v>
      </c>
      <c r="P6" s="74">
        <v>1000</v>
      </c>
      <c r="Q6" s="74">
        <v>1000</v>
      </c>
      <c r="R6" s="74">
        <v>500</v>
      </c>
      <c r="S6" s="74">
        <v>500</v>
      </c>
      <c r="T6" s="74">
        <v>500</v>
      </c>
      <c r="U6" s="74">
        <v>500</v>
      </c>
      <c r="V6" s="74">
        <v>500</v>
      </c>
      <c r="W6" s="74">
        <v>500</v>
      </c>
      <c r="X6" s="74">
        <v>500</v>
      </c>
      <c r="Y6" s="74">
        <v>1000</v>
      </c>
      <c r="Z6" s="74">
        <v>1000</v>
      </c>
      <c r="AA6" s="74">
        <v>1000</v>
      </c>
      <c r="AB6" s="74">
        <v>1000</v>
      </c>
      <c r="AC6" s="74">
        <v>1000</v>
      </c>
      <c r="AD6" s="74">
        <v>1000</v>
      </c>
      <c r="AE6" s="74">
        <v>500</v>
      </c>
      <c r="AF6" s="74">
        <v>500</v>
      </c>
      <c r="AG6" s="74">
        <v>500</v>
      </c>
      <c r="AH6" s="74">
        <v>500</v>
      </c>
      <c r="AI6" s="74">
        <v>500</v>
      </c>
      <c r="AJ6" s="74">
        <v>500</v>
      </c>
      <c r="AK6" s="74">
        <v>1000</v>
      </c>
      <c r="AL6" s="74">
        <v>1000</v>
      </c>
      <c r="AM6" s="74">
        <v>1500</v>
      </c>
      <c r="AN6" s="74">
        <v>1500</v>
      </c>
      <c r="AO6" s="74">
        <v>1000</v>
      </c>
      <c r="AP6" s="74">
        <v>1000</v>
      </c>
      <c r="AQ6" s="74">
        <v>500</v>
      </c>
      <c r="AR6" s="74">
        <v>500</v>
      </c>
      <c r="AS6" s="74">
        <v>500</v>
      </c>
      <c r="AT6" s="74">
        <v>500</v>
      </c>
      <c r="AU6" s="82">
        <v>500</v>
      </c>
      <c r="AV6" s="75">
        <v>500</v>
      </c>
      <c r="AW6" s="75">
        <v>1000</v>
      </c>
      <c r="AX6" s="75">
        <v>1000</v>
      </c>
      <c r="AY6" s="75">
        <v>1500</v>
      </c>
      <c r="AZ6" s="76"/>
    </row>
    <row r="7" spans="1:52">
      <c r="A7" s="74" t="s">
        <v>102</v>
      </c>
      <c r="C7" s="90"/>
      <c r="D7" s="74">
        <v>3784</v>
      </c>
      <c r="E7" s="90"/>
      <c r="F7" s="74">
        <v>2071</v>
      </c>
      <c r="G7" s="90"/>
      <c r="H7" s="74">
        <v>2804</v>
      </c>
      <c r="I7" s="90"/>
      <c r="J7" s="74">
        <v>2804</v>
      </c>
      <c r="K7" s="90"/>
      <c r="L7" s="74">
        <v>2788</v>
      </c>
      <c r="M7" s="90"/>
      <c r="N7" s="74">
        <v>2589</v>
      </c>
      <c r="O7" s="90"/>
      <c r="P7" s="74">
        <v>1825</v>
      </c>
      <c r="Q7" s="90"/>
      <c r="R7" s="74">
        <v>4182</v>
      </c>
      <c r="S7" s="90"/>
      <c r="T7" s="74">
        <v>3769</v>
      </c>
      <c r="U7" s="90"/>
      <c r="V7" s="74">
        <v>3332</v>
      </c>
      <c r="W7" s="90"/>
      <c r="X7" s="74">
        <v>2428</v>
      </c>
      <c r="Y7" s="90"/>
      <c r="Z7" s="74">
        <v>3022</v>
      </c>
      <c r="AA7" s="90"/>
      <c r="AB7" s="74">
        <v>4522</v>
      </c>
      <c r="AC7" s="90"/>
      <c r="AD7" s="74">
        <v>3182</v>
      </c>
      <c r="AE7" s="90"/>
      <c r="AF7" s="74">
        <v>3728</v>
      </c>
      <c r="AG7" s="90"/>
      <c r="AH7" s="74">
        <v>3376</v>
      </c>
      <c r="AI7" s="90"/>
      <c r="AJ7" s="74">
        <v>2989</v>
      </c>
      <c r="AK7" s="90"/>
      <c r="AL7" s="74">
        <v>2312</v>
      </c>
      <c r="AM7" s="90"/>
      <c r="AN7" s="74">
        <v>3228</v>
      </c>
      <c r="AO7" s="90"/>
      <c r="AP7" s="74">
        <v>2334</v>
      </c>
      <c r="AQ7" s="90"/>
      <c r="AR7" s="74">
        <v>2893</v>
      </c>
      <c r="AS7" s="90"/>
      <c r="AT7" s="74">
        <v>2004</v>
      </c>
      <c r="AU7" s="90"/>
      <c r="AV7" s="75">
        <v>3174</v>
      </c>
      <c r="AW7" s="90"/>
      <c r="AX7" s="75">
        <v>1387</v>
      </c>
      <c r="AY7" s="90"/>
      <c r="AZ7" s="79"/>
    </row>
    <row r="8" spans="1:52" s="82" customFormat="1">
      <c r="AS8" s="75">
        <f t="shared" ref="AS8:AU8" si="1">SUM(AS5:AS7)</f>
        <v>9915</v>
      </c>
      <c r="AT8" s="75">
        <f t="shared" si="1"/>
        <v>11524</v>
      </c>
      <c r="AU8" s="75">
        <f t="shared" si="1"/>
        <v>12335</v>
      </c>
      <c r="AV8" s="75">
        <f>SUM(AV5:AV7)</f>
        <v>10699</v>
      </c>
      <c r="AW8" s="75">
        <f t="shared" ref="AW8:AY8" si="2">SUM(AW5:AW7)</f>
        <v>9582</v>
      </c>
      <c r="AX8" s="75">
        <f t="shared" si="2"/>
        <v>15857</v>
      </c>
      <c r="AY8" s="75">
        <f t="shared" si="2"/>
        <v>15001</v>
      </c>
    </row>
    <row r="9" spans="1:52">
      <c r="A9" s="74" t="s">
        <v>104</v>
      </c>
      <c r="C9" s="82">
        <v>14560</v>
      </c>
      <c r="D9" s="82">
        <v>3784</v>
      </c>
      <c r="E9" s="82">
        <v>8955</v>
      </c>
      <c r="F9" s="74">
        <v>9103</v>
      </c>
      <c r="G9" s="74">
        <v>4380</v>
      </c>
      <c r="H9" s="74">
        <v>7441</v>
      </c>
      <c r="I9" s="74">
        <v>7936</v>
      </c>
      <c r="J9" s="74">
        <v>10036</v>
      </c>
      <c r="K9" s="74">
        <v>7240</v>
      </c>
      <c r="L9" s="74">
        <v>9862</v>
      </c>
      <c r="M9" s="74">
        <v>9005</v>
      </c>
      <c r="N9" s="74">
        <v>17378</v>
      </c>
      <c r="O9" s="74">
        <v>15484</v>
      </c>
      <c r="P9" s="74">
        <v>16134</v>
      </c>
      <c r="Q9" s="74">
        <v>13497</v>
      </c>
      <c r="R9" s="74">
        <v>12941</v>
      </c>
      <c r="S9" s="74">
        <v>6368</v>
      </c>
      <c r="T9" s="74">
        <v>11448</v>
      </c>
      <c r="U9" s="74">
        <v>11396</v>
      </c>
      <c r="V9" s="74">
        <v>15614</v>
      </c>
      <c r="W9" s="74">
        <v>8180</v>
      </c>
      <c r="X9" s="74">
        <v>11241</v>
      </c>
      <c r="Y9" s="74">
        <v>9729</v>
      </c>
      <c r="Z9" s="74">
        <v>19358</v>
      </c>
      <c r="AA9" s="74">
        <v>18477</v>
      </c>
      <c r="AB9" s="74">
        <v>26773</v>
      </c>
      <c r="AC9" s="74">
        <v>13011</v>
      </c>
      <c r="AD9" s="74">
        <v>15606</v>
      </c>
      <c r="AE9" s="74">
        <v>7569</v>
      </c>
      <c r="AF9" s="74">
        <v>12371</v>
      </c>
      <c r="AG9" s="74">
        <v>9286</v>
      </c>
      <c r="AH9" s="74">
        <v>16538</v>
      </c>
      <c r="AI9" s="74">
        <v>9978</v>
      </c>
      <c r="AJ9" s="74">
        <v>11123</v>
      </c>
      <c r="AK9" s="74">
        <v>10357</v>
      </c>
      <c r="AL9" s="74">
        <v>17150</v>
      </c>
      <c r="AM9" s="74">
        <v>16219</v>
      </c>
      <c r="AN9" s="74">
        <v>22526</v>
      </c>
      <c r="AO9" s="74">
        <v>13507</v>
      </c>
      <c r="AP9" s="74">
        <v>15871</v>
      </c>
      <c r="AQ9" s="74">
        <v>7079</v>
      </c>
      <c r="AR9" s="74">
        <v>10976</v>
      </c>
      <c r="AS9" s="74">
        <v>9915</v>
      </c>
      <c r="AT9" s="74">
        <v>11524</v>
      </c>
      <c r="AU9" s="82">
        <v>12335</v>
      </c>
      <c r="AV9" s="74">
        <v>10699</v>
      </c>
      <c r="AW9" s="74">
        <v>9582</v>
      </c>
      <c r="AX9" s="74">
        <v>15857</v>
      </c>
      <c r="AY9" s="74">
        <v>15001</v>
      </c>
    </row>
  </sheetData>
  <phoneticPr fontId="3"/>
  <pageMargins left="0.7" right="0.7" top="0.75" bottom="0.75" header="0.3" footer="0.3"/>
  <pageSetup paperSize="9" orientation="portrait" horizontalDpi="0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8B204-9E6D-AD46-AF62-8B7469B636E2}">
  <dimension ref="A1:G43"/>
  <sheetViews>
    <sheetView workbookViewId="0">
      <selection activeCell="AD29" sqref="AD29"/>
    </sheetView>
  </sheetViews>
  <sheetFormatPr baseColWidth="10" defaultRowHeight="17"/>
  <cols>
    <col min="1" max="1" width="5.6640625" style="96" bestFit="1" customWidth="1"/>
    <col min="2" max="5" width="9.1640625" style="96" bestFit="1" customWidth="1"/>
    <col min="6" max="6" width="8.33203125" style="96" bestFit="1" customWidth="1"/>
    <col min="7" max="16384" width="10.83203125" style="96"/>
  </cols>
  <sheetData>
    <row r="1" spans="1:6">
      <c r="A1" s="94" t="s">
        <v>112</v>
      </c>
      <c r="B1" s="95">
        <v>2017</v>
      </c>
      <c r="C1" s="95">
        <v>2018</v>
      </c>
      <c r="D1" s="95">
        <v>2019</v>
      </c>
      <c r="E1" s="95">
        <v>2020</v>
      </c>
    </row>
    <row r="2" spans="1:6" ht="18">
      <c r="A2" s="97">
        <v>1</v>
      </c>
      <c r="B2" s="98">
        <v>3265</v>
      </c>
      <c r="C2" s="98">
        <v>14484</v>
      </c>
      <c r="D2" s="98">
        <v>17477</v>
      </c>
      <c r="E2" s="98">
        <v>14719</v>
      </c>
      <c r="F2" s="99">
        <f>AVERAGE(B2:E2)</f>
        <v>12486.25</v>
      </c>
    </row>
    <row r="3" spans="1:6" ht="18">
      <c r="A3" s="97">
        <v>2</v>
      </c>
      <c r="B3" s="98">
        <v>11295</v>
      </c>
      <c r="C3" s="98">
        <v>13309</v>
      </c>
      <c r="D3" s="98">
        <v>21251</v>
      </c>
      <c r="E3" s="98">
        <v>17798</v>
      </c>
      <c r="F3" s="99">
        <f t="shared" ref="F3:F12" si="0">AVERAGE(B3:E3)</f>
        <v>15913.25</v>
      </c>
    </row>
    <row r="4" spans="1:6" ht="18">
      <c r="A4" s="97">
        <v>3</v>
      </c>
      <c r="B4" s="98">
        <v>8955</v>
      </c>
      <c r="C4" s="98">
        <v>12497</v>
      </c>
      <c r="D4" s="98">
        <v>12011</v>
      </c>
      <c r="E4" s="98">
        <v>12507</v>
      </c>
      <c r="F4" s="99">
        <f t="shared" si="0"/>
        <v>11492.5</v>
      </c>
    </row>
    <row r="5" spans="1:6" ht="18">
      <c r="A5" s="97">
        <v>4</v>
      </c>
      <c r="B5" s="98">
        <v>6532</v>
      </c>
      <c r="C5" s="98">
        <v>8259</v>
      </c>
      <c r="D5" s="98">
        <v>11424</v>
      </c>
      <c r="E5" s="98">
        <v>12537</v>
      </c>
      <c r="F5" s="99">
        <f t="shared" si="0"/>
        <v>9688</v>
      </c>
    </row>
    <row r="6" spans="1:6" ht="18">
      <c r="A6" s="97">
        <v>5</v>
      </c>
      <c r="B6" s="98">
        <v>3880</v>
      </c>
      <c r="C6" s="98">
        <v>5868</v>
      </c>
      <c r="D6" s="98">
        <v>7069</v>
      </c>
      <c r="E6" s="98">
        <v>6579</v>
      </c>
      <c r="F6" s="99">
        <f t="shared" si="0"/>
        <v>5849</v>
      </c>
    </row>
    <row r="7" spans="1:6" ht="18">
      <c r="A7" s="97">
        <v>6</v>
      </c>
      <c r="B7" s="98">
        <v>4137</v>
      </c>
      <c r="C7" s="98">
        <v>7197</v>
      </c>
      <c r="D7" s="98">
        <v>8143</v>
      </c>
      <c r="E7" s="98">
        <v>7583</v>
      </c>
      <c r="F7" s="99">
        <f t="shared" si="0"/>
        <v>6765</v>
      </c>
    </row>
    <row r="8" spans="1:6" ht="18">
      <c r="A8" s="97">
        <v>7</v>
      </c>
      <c r="B8" s="98">
        <v>7436</v>
      </c>
      <c r="C8" s="98">
        <v>10978</v>
      </c>
      <c r="D8" s="98">
        <v>8786</v>
      </c>
      <c r="E8" s="98">
        <v>9415</v>
      </c>
      <c r="F8" s="99">
        <f t="shared" si="0"/>
        <v>9153.75</v>
      </c>
    </row>
    <row r="9" spans="1:6" ht="18">
      <c r="A9" s="97">
        <v>8</v>
      </c>
      <c r="B9" s="98">
        <v>6732</v>
      </c>
      <c r="C9" s="98">
        <v>11782</v>
      </c>
      <c r="D9" s="98">
        <v>12662</v>
      </c>
      <c r="E9" s="98">
        <v>9020</v>
      </c>
      <c r="F9" s="99">
        <f t="shared" si="0"/>
        <v>10049</v>
      </c>
    </row>
    <row r="10" spans="1:6" ht="18">
      <c r="A10" s="97">
        <v>9</v>
      </c>
      <c r="B10" s="98">
        <v>6740</v>
      </c>
      <c r="C10" s="98">
        <v>7680</v>
      </c>
      <c r="D10" s="98">
        <v>9478</v>
      </c>
      <c r="E10" s="98">
        <v>11835</v>
      </c>
      <c r="F10" s="99">
        <f t="shared" si="0"/>
        <v>8933.25</v>
      </c>
    </row>
    <row r="11" spans="1:6" ht="18">
      <c r="A11" s="97">
        <v>10</v>
      </c>
      <c r="B11" s="98">
        <v>6574</v>
      </c>
      <c r="C11" s="98">
        <v>8313</v>
      </c>
      <c r="D11" s="98">
        <v>7634</v>
      </c>
      <c r="E11" s="100">
        <v>7025</v>
      </c>
      <c r="F11" s="99">
        <f t="shared" si="0"/>
        <v>7386.5</v>
      </c>
    </row>
    <row r="12" spans="1:6" ht="18">
      <c r="A12" s="97">
        <v>11</v>
      </c>
      <c r="B12" s="98">
        <v>8505</v>
      </c>
      <c r="C12" s="98">
        <v>8729</v>
      </c>
      <c r="D12" s="98">
        <v>9357</v>
      </c>
      <c r="E12" s="95"/>
      <c r="F12" s="99">
        <f t="shared" si="0"/>
        <v>8863.6666666666661</v>
      </c>
    </row>
    <row r="13" spans="1:6" ht="18">
      <c r="A13" s="97">
        <v>12</v>
      </c>
      <c r="B13" s="98">
        <v>13789</v>
      </c>
      <c r="C13" s="98">
        <v>15336</v>
      </c>
      <c r="D13" s="98">
        <v>13838</v>
      </c>
      <c r="E13" s="95"/>
      <c r="F13" s="99">
        <f>AVERAGE(B13:E13)</f>
        <v>14321</v>
      </c>
    </row>
    <row r="16" spans="1:6">
      <c r="A16" s="96" t="s">
        <v>113</v>
      </c>
    </row>
    <row r="17" spans="1:7" ht="18">
      <c r="A17" s="97">
        <v>1</v>
      </c>
      <c r="B17" s="101">
        <v>0</v>
      </c>
      <c r="C17" s="101">
        <v>1000</v>
      </c>
      <c r="D17" s="101">
        <v>1000</v>
      </c>
      <c r="E17" s="101">
        <v>1500</v>
      </c>
    </row>
    <row r="18" spans="1:7" ht="18">
      <c r="A18" s="97">
        <v>2</v>
      </c>
      <c r="B18" s="101">
        <v>0</v>
      </c>
      <c r="C18" s="101">
        <v>1000</v>
      </c>
      <c r="D18" s="101">
        <v>1000</v>
      </c>
      <c r="E18" s="101">
        <v>1500</v>
      </c>
    </row>
    <row r="19" spans="1:7" ht="18">
      <c r="A19" s="97">
        <v>3</v>
      </c>
      <c r="B19" s="101">
        <v>0</v>
      </c>
      <c r="C19" s="101">
        <v>1000</v>
      </c>
      <c r="D19" s="101">
        <v>1000</v>
      </c>
      <c r="E19" s="101">
        <v>1000</v>
      </c>
    </row>
    <row r="20" spans="1:7" ht="18">
      <c r="A20" s="97">
        <v>4</v>
      </c>
      <c r="B20" s="101">
        <v>500</v>
      </c>
      <c r="C20" s="101">
        <v>500</v>
      </c>
      <c r="D20" s="101">
        <v>1000</v>
      </c>
      <c r="E20" s="101">
        <v>1000</v>
      </c>
    </row>
    <row r="21" spans="1:7" ht="18">
      <c r="A21" s="97">
        <v>5</v>
      </c>
      <c r="B21" s="101">
        <v>500</v>
      </c>
      <c r="C21" s="101">
        <v>500</v>
      </c>
      <c r="D21" s="101">
        <v>500</v>
      </c>
      <c r="E21" s="101">
        <v>500</v>
      </c>
    </row>
    <row r="22" spans="1:7" ht="18">
      <c r="A22" s="97">
        <v>6</v>
      </c>
      <c r="B22" s="101">
        <v>500</v>
      </c>
      <c r="C22" s="101">
        <v>500</v>
      </c>
      <c r="D22" s="101">
        <v>500</v>
      </c>
      <c r="E22" s="101">
        <v>500</v>
      </c>
    </row>
    <row r="23" spans="1:7" ht="18">
      <c r="A23" s="97">
        <v>7</v>
      </c>
      <c r="B23" s="101">
        <v>500</v>
      </c>
      <c r="C23" s="101">
        <v>500</v>
      </c>
      <c r="D23" s="101">
        <v>500</v>
      </c>
      <c r="E23" s="101">
        <v>500</v>
      </c>
    </row>
    <row r="24" spans="1:7" ht="18">
      <c r="A24" s="97">
        <v>8</v>
      </c>
      <c r="B24" s="101">
        <v>500</v>
      </c>
      <c r="C24" s="101">
        <v>500</v>
      </c>
      <c r="D24" s="101">
        <v>500</v>
      </c>
      <c r="E24" s="101">
        <v>500</v>
      </c>
    </row>
    <row r="25" spans="1:7" ht="18">
      <c r="A25" s="97">
        <v>9</v>
      </c>
      <c r="B25" s="101">
        <v>500</v>
      </c>
      <c r="C25" s="101">
        <v>500</v>
      </c>
      <c r="D25" s="101">
        <v>500</v>
      </c>
      <c r="E25" s="102">
        <v>500</v>
      </c>
    </row>
    <row r="26" spans="1:7" ht="18">
      <c r="A26" s="97">
        <v>10</v>
      </c>
      <c r="B26" s="101">
        <v>500</v>
      </c>
      <c r="C26" s="101">
        <v>500</v>
      </c>
      <c r="D26" s="101">
        <v>500</v>
      </c>
      <c r="E26" s="103">
        <v>500</v>
      </c>
    </row>
    <row r="27" spans="1:7" ht="18">
      <c r="A27" s="97">
        <v>11</v>
      </c>
      <c r="B27" s="101">
        <v>500</v>
      </c>
      <c r="C27" s="101">
        <v>1000</v>
      </c>
      <c r="D27" s="101">
        <v>1000</v>
      </c>
    </row>
    <row r="28" spans="1:7" ht="18">
      <c r="A28" s="97">
        <v>12</v>
      </c>
      <c r="B28" s="101">
        <v>1000</v>
      </c>
      <c r="C28" s="101">
        <v>1000</v>
      </c>
      <c r="D28" s="101">
        <v>1000</v>
      </c>
    </row>
    <row r="31" spans="1:7">
      <c r="A31" s="96" t="s">
        <v>114</v>
      </c>
    </row>
    <row r="32" spans="1:7" ht="18">
      <c r="A32" s="97">
        <v>1</v>
      </c>
      <c r="C32" s="101">
        <v>2589</v>
      </c>
      <c r="D32" s="101">
        <v>3022</v>
      </c>
      <c r="E32" s="101">
        <v>2312</v>
      </c>
      <c r="F32" s="104">
        <f>AVERAGE(B32:E32)</f>
        <v>2641</v>
      </c>
      <c r="G32" s="99">
        <f>G43</f>
        <v>1320.5</v>
      </c>
    </row>
    <row r="33" spans="1:7" ht="18">
      <c r="A33" s="97">
        <v>2</v>
      </c>
      <c r="C33" s="105"/>
      <c r="D33" s="105"/>
      <c r="E33" s="105"/>
      <c r="F33" s="104"/>
      <c r="G33" s="104">
        <f>F34/2</f>
        <v>1669.875</v>
      </c>
    </row>
    <row r="34" spans="1:7" ht="18">
      <c r="A34" s="97">
        <v>3</v>
      </c>
      <c r="B34" s="101">
        <v>3784</v>
      </c>
      <c r="C34" s="101">
        <v>1825</v>
      </c>
      <c r="D34" s="101">
        <v>4522</v>
      </c>
      <c r="E34" s="101">
        <v>3228</v>
      </c>
      <c r="F34" s="104">
        <f t="shared" ref="F34:F42" si="1">AVERAGE(B34:E34)</f>
        <v>3339.75</v>
      </c>
      <c r="G34" s="99">
        <f>G33</f>
        <v>1669.875</v>
      </c>
    </row>
    <row r="35" spans="1:7" ht="18">
      <c r="A35" s="97">
        <v>4</v>
      </c>
      <c r="B35" s="105"/>
      <c r="C35" s="105"/>
      <c r="D35" s="105"/>
      <c r="E35" s="105"/>
      <c r="F35" s="104"/>
      <c r="G35" s="104">
        <f t="shared" ref="G35" si="2">F36/2</f>
        <v>1471.125</v>
      </c>
    </row>
    <row r="36" spans="1:7" ht="18">
      <c r="A36" s="97">
        <v>5</v>
      </c>
      <c r="B36" s="101">
        <v>2071</v>
      </c>
      <c r="C36" s="101">
        <v>4182</v>
      </c>
      <c r="D36" s="101">
        <v>3182</v>
      </c>
      <c r="E36" s="101">
        <v>2334</v>
      </c>
      <c r="F36" s="104">
        <f t="shared" si="1"/>
        <v>2942.25</v>
      </c>
      <c r="G36" s="99">
        <f t="shared" ref="G36" si="3">G35</f>
        <v>1471.125</v>
      </c>
    </row>
    <row r="37" spans="1:7" ht="18">
      <c r="A37" s="97">
        <v>6</v>
      </c>
      <c r="B37" s="105"/>
      <c r="C37" s="105"/>
      <c r="D37" s="105"/>
      <c r="E37" s="105"/>
      <c r="F37" s="104"/>
      <c r="G37" s="104">
        <f t="shared" ref="G37" si="4">F38/2</f>
        <v>1649.25</v>
      </c>
    </row>
    <row r="38" spans="1:7" ht="18">
      <c r="A38" s="97">
        <v>7</v>
      </c>
      <c r="B38" s="101">
        <v>2804</v>
      </c>
      <c r="C38" s="101">
        <v>3769</v>
      </c>
      <c r="D38" s="101">
        <v>3728</v>
      </c>
      <c r="E38" s="101">
        <v>2893</v>
      </c>
      <c r="F38" s="104">
        <f t="shared" si="1"/>
        <v>3298.5</v>
      </c>
      <c r="G38" s="99">
        <f t="shared" ref="G38" si="5">G37</f>
        <v>1649.25</v>
      </c>
    </row>
    <row r="39" spans="1:7" ht="18">
      <c r="A39" s="97">
        <v>8</v>
      </c>
      <c r="B39" s="105"/>
      <c r="C39" s="105"/>
      <c r="D39" s="105"/>
      <c r="E39" s="105"/>
      <c r="F39" s="104"/>
      <c r="G39" s="104">
        <f t="shared" ref="G39" si="6">F40/2</f>
        <v>1439.5</v>
      </c>
    </row>
    <row r="40" spans="1:7" ht="18">
      <c r="A40" s="97">
        <v>9</v>
      </c>
      <c r="B40" s="101">
        <v>2804</v>
      </c>
      <c r="C40" s="101">
        <v>3332</v>
      </c>
      <c r="D40" s="101">
        <v>3376</v>
      </c>
      <c r="E40" s="101">
        <v>2004</v>
      </c>
      <c r="F40" s="104">
        <f t="shared" si="1"/>
        <v>2879</v>
      </c>
      <c r="G40" s="99">
        <f t="shared" ref="G40" si="7">G39</f>
        <v>1439.5</v>
      </c>
    </row>
    <row r="41" spans="1:7" ht="18">
      <c r="A41" s="97">
        <v>10</v>
      </c>
      <c r="B41" s="105"/>
      <c r="C41" s="105"/>
      <c r="D41" s="105"/>
      <c r="E41" s="105"/>
      <c r="F41" s="104"/>
      <c r="G41" s="104">
        <f t="shared" ref="G41" si="8">F42/2</f>
        <v>1367.5</v>
      </c>
    </row>
    <row r="42" spans="1:7" ht="18">
      <c r="A42" s="97">
        <v>11</v>
      </c>
      <c r="B42" s="101">
        <v>2788</v>
      </c>
      <c r="C42" s="101">
        <v>2428</v>
      </c>
      <c r="D42" s="101">
        <v>2989</v>
      </c>
      <c r="F42" s="104">
        <f t="shared" si="1"/>
        <v>2735</v>
      </c>
      <c r="G42" s="99">
        <f t="shared" ref="G42" si="9">G41</f>
        <v>1367.5</v>
      </c>
    </row>
    <row r="43" spans="1:7" ht="18">
      <c r="A43" s="97">
        <v>12</v>
      </c>
      <c r="B43" s="105"/>
      <c r="C43" s="105"/>
      <c r="D43" s="105"/>
      <c r="F43" s="104"/>
      <c r="G43" s="104">
        <f>F32/2</f>
        <v>1320.5</v>
      </c>
    </row>
  </sheetData>
  <phoneticPr fontId="3"/>
  <pageMargins left="0.7" right="0.7" top="0.75" bottom="0.75" header="0.3" footer="0.3"/>
  <pageSetup paperSize="9" orientation="portrait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6C310-D032-3A47-9563-9FC96A8CE5B4}">
  <dimension ref="B3:AB30"/>
  <sheetViews>
    <sheetView workbookViewId="0">
      <selection activeCell="AD32" sqref="AD32"/>
    </sheetView>
  </sheetViews>
  <sheetFormatPr baseColWidth="10" defaultColWidth="12.83203125" defaultRowHeight="14"/>
  <cols>
    <col min="1" max="1" width="5.5" bestFit="1" customWidth="1"/>
    <col min="2" max="2" width="5.6640625" bestFit="1" customWidth="1"/>
    <col min="3" max="3" width="9.1640625" bestFit="1" customWidth="1"/>
    <col min="4" max="4" width="7.33203125" style="106" bestFit="1" customWidth="1"/>
    <col min="5" max="5" width="1.83203125" customWidth="1"/>
    <col min="6" max="6" width="5.83203125" bestFit="1" customWidth="1"/>
    <col min="7" max="7" width="10" bestFit="1" customWidth="1"/>
    <col min="8" max="8" width="7.5" bestFit="1" customWidth="1"/>
    <col min="9" max="9" width="2" customWidth="1"/>
    <col min="10" max="10" width="5.6640625" bestFit="1" customWidth="1"/>
    <col min="11" max="11" width="10" bestFit="1" customWidth="1"/>
    <col min="12" max="12" width="7.33203125" bestFit="1" customWidth="1"/>
    <col min="13" max="13" width="1.6640625" customWidth="1"/>
    <col min="14" max="14" width="5.6640625" bestFit="1" customWidth="1"/>
    <col min="15" max="15" width="10.1640625" bestFit="1" customWidth="1"/>
    <col min="16" max="16" width="7.33203125" bestFit="1" customWidth="1"/>
    <col min="17" max="17" width="1.83203125" customWidth="1"/>
    <col min="18" max="18" width="5.6640625" bestFit="1" customWidth="1"/>
    <col min="19" max="19" width="10.1640625" bestFit="1" customWidth="1"/>
    <col min="20" max="20" width="7.33203125" bestFit="1" customWidth="1"/>
    <col min="21" max="21" width="1.83203125" customWidth="1"/>
    <col min="22" max="22" width="5.5" bestFit="1" customWidth="1"/>
    <col min="23" max="23" width="10" bestFit="1" customWidth="1"/>
    <col min="24" max="24" width="6.5" bestFit="1" customWidth="1"/>
    <col min="25" max="25" width="1.83203125" customWidth="1"/>
    <col min="26" max="26" width="5.5" bestFit="1" customWidth="1"/>
    <col min="27" max="27" width="9" bestFit="1" customWidth="1"/>
    <col min="28" max="28" width="7.33203125" bestFit="1" customWidth="1"/>
  </cols>
  <sheetData>
    <row r="3" spans="2:28">
      <c r="B3">
        <v>2015</v>
      </c>
      <c r="F3">
        <v>2016</v>
      </c>
      <c r="J3">
        <v>2017</v>
      </c>
      <c r="N3">
        <v>2018</v>
      </c>
      <c r="R3">
        <v>2019</v>
      </c>
      <c r="V3">
        <v>2020</v>
      </c>
      <c r="Z3">
        <v>2021</v>
      </c>
    </row>
    <row r="4" spans="2:28">
      <c r="F4" s="107">
        <v>1</v>
      </c>
      <c r="G4" s="108">
        <v>43445</v>
      </c>
      <c r="H4" s="109">
        <v>10000</v>
      </c>
      <c r="J4" s="110">
        <v>1</v>
      </c>
      <c r="K4" s="111">
        <v>43628</v>
      </c>
      <c r="L4" s="112">
        <v>10000</v>
      </c>
      <c r="N4" s="110">
        <v>1</v>
      </c>
      <c r="O4" s="111">
        <v>43816</v>
      </c>
      <c r="P4" s="112">
        <v>10000</v>
      </c>
      <c r="R4" s="113">
        <v>1</v>
      </c>
      <c r="S4" s="114">
        <v>43477</v>
      </c>
      <c r="T4" s="115">
        <v>10000</v>
      </c>
      <c r="V4" s="113">
        <v>1</v>
      </c>
      <c r="W4" s="114">
        <v>43844</v>
      </c>
      <c r="X4" s="115">
        <v>10000</v>
      </c>
      <c r="Z4" s="113">
        <v>1</v>
      </c>
      <c r="AA4" s="114">
        <v>44210</v>
      </c>
      <c r="AB4" s="115">
        <v>10000</v>
      </c>
    </row>
    <row r="5" spans="2:28">
      <c r="F5" s="107">
        <v>2</v>
      </c>
      <c r="G5" s="108">
        <v>43477</v>
      </c>
      <c r="H5" s="109">
        <v>10000</v>
      </c>
      <c r="J5" s="110">
        <v>2</v>
      </c>
      <c r="K5" s="111">
        <v>43657</v>
      </c>
      <c r="L5" s="112">
        <v>10000</v>
      </c>
      <c r="N5" s="110">
        <v>2</v>
      </c>
      <c r="O5" s="111">
        <v>43844</v>
      </c>
      <c r="P5" s="112">
        <v>10000</v>
      </c>
      <c r="R5" s="113">
        <v>2</v>
      </c>
      <c r="S5" s="114">
        <v>43511</v>
      </c>
      <c r="T5" s="115">
        <v>10000</v>
      </c>
      <c r="V5" s="113">
        <v>2</v>
      </c>
      <c r="W5" s="114">
        <v>43871</v>
      </c>
      <c r="X5" s="115">
        <v>10000</v>
      </c>
      <c r="Z5" s="113">
        <v>2</v>
      </c>
      <c r="AA5" s="114">
        <v>44238</v>
      </c>
      <c r="AB5" s="115">
        <v>10000</v>
      </c>
    </row>
    <row r="6" spans="2:28">
      <c r="F6" s="107">
        <v>3</v>
      </c>
      <c r="G6" s="108">
        <v>43477</v>
      </c>
      <c r="H6" s="109">
        <v>10000</v>
      </c>
      <c r="J6" s="110">
        <v>3</v>
      </c>
      <c r="K6" s="111">
        <v>43657</v>
      </c>
      <c r="L6" s="112">
        <v>10000</v>
      </c>
      <c r="N6" s="110">
        <v>3</v>
      </c>
      <c r="O6" s="111">
        <v>43844</v>
      </c>
      <c r="P6" s="112">
        <v>10000</v>
      </c>
      <c r="R6" s="113">
        <v>3</v>
      </c>
      <c r="S6" s="114">
        <v>43532</v>
      </c>
      <c r="T6" s="115">
        <v>10000</v>
      </c>
      <c r="V6" s="113">
        <v>3</v>
      </c>
      <c r="W6" s="114">
        <v>43900</v>
      </c>
      <c r="X6" s="115">
        <v>10000</v>
      </c>
      <c r="Z6" s="116">
        <v>3</v>
      </c>
      <c r="AA6" s="117"/>
      <c r="AB6" s="118">
        <v>10000</v>
      </c>
    </row>
    <row r="7" spans="2:28">
      <c r="B7" s="107">
        <v>4</v>
      </c>
      <c r="C7" s="108">
        <v>43324</v>
      </c>
      <c r="D7" s="109">
        <v>10000</v>
      </c>
      <c r="F7" s="107">
        <v>4</v>
      </c>
      <c r="G7" s="108">
        <v>43511</v>
      </c>
      <c r="H7" s="109">
        <v>10000</v>
      </c>
      <c r="J7" s="110">
        <v>4</v>
      </c>
      <c r="K7" s="111">
        <v>43691</v>
      </c>
      <c r="L7" s="112">
        <v>10000</v>
      </c>
      <c r="N7" s="110">
        <v>4</v>
      </c>
      <c r="O7" s="111">
        <v>43871</v>
      </c>
      <c r="P7" s="112">
        <v>10000</v>
      </c>
      <c r="R7" s="113">
        <v>4</v>
      </c>
      <c r="S7" s="114">
        <v>43567</v>
      </c>
      <c r="T7" s="115">
        <v>10000</v>
      </c>
      <c r="V7" s="113">
        <v>4</v>
      </c>
      <c r="W7" s="114">
        <v>43931</v>
      </c>
      <c r="X7" s="115">
        <v>10000</v>
      </c>
      <c r="Z7" s="116">
        <v>4</v>
      </c>
      <c r="AA7" s="117"/>
      <c r="AB7" s="118">
        <v>10000</v>
      </c>
    </row>
    <row r="8" spans="2:28">
      <c r="B8" s="107">
        <v>5</v>
      </c>
      <c r="C8" s="108">
        <v>43324</v>
      </c>
      <c r="D8" s="109">
        <v>10000</v>
      </c>
      <c r="F8" s="107">
        <v>5</v>
      </c>
      <c r="G8" s="108">
        <v>43511</v>
      </c>
      <c r="H8" s="109">
        <v>10000</v>
      </c>
      <c r="J8" s="110">
        <v>5</v>
      </c>
      <c r="K8" s="111">
        <v>43691</v>
      </c>
      <c r="L8" s="112">
        <v>10000</v>
      </c>
      <c r="N8" s="110">
        <v>5</v>
      </c>
      <c r="O8" s="111">
        <v>43871</v>
      </c>
      <c r="P8" s="112">
        <v>10000</v>
      </c>
      <c r="R8" s="113">
        <v>5</v>
      </c>
      <c r="S8" s="114">
        <v>43596</v>
      </c>
      <c r="T8" s="115">
        <v>10000</v>
      </c>
      <c r="V8" s="113">
        <v>5</v>
      </c>
      <c r="W8" s="114">
        <v>43963</v>
      </c>
      <c r="X8" s="115">
        <v>10000</v>
      </c>
      <c r="Z8" s="116">
        <v>5</v>
      </c>
      <c r="AA8" s="117"/>
      <c r="AB8" s="119">
        <v>10000</v>
      </c>
    </row>
    <row r="9" spans="2:28">
      <c r="B9" s="107">
        <v>6</v>
      </c>
      <c r="C9" s="108">
        <v>43354</v>
      </c>
      <c r="D9" s="109">
        <v>10000</v>
      </c>
      <c r="F9" s="107">
        <v>6</v>
      </c>
      <c r="G9" s="108">
        <v>43532</v>
      </c>
      <c r="H9" s="109">
        <v>10000</v>
      </c>
      <c r="J9" s="110">
        <v>6</v>
      </c>
      <c r="K9" s="111">
        <v>43719</v>
      </c>
      <c r="L9" s="112">
        <v>10000</v>
      </c>
      <c r="N9" s="110">
        <v>6</v>
      </c>
      <c r="O9" s="111">
        <v>43900</v>
      </c>
      <c r="P9" s="112">
        <v>10000</v>
      </c>
      <c r="R9" s="113">
        <v>6</v>
      </c>
      <c r="S9" s="114">
        <v>43628</v>
      </c>
      <c r="T9" s="115">
        <v>10000</v>
      </c>
      <c r="V9" s="113">
        <v>6</v>
      </c>
      <c r="W9" s="114">
        <v>43997</v>
      </c>
      <c r="X9" s="115">
        <v>10000</v>
      </c>
      <c r="Z9" s="116">
        <v>6</v>
      </c>
      <c r="AA9" s="117"/>
      <c r="AB9" s="119">
        <v>10000</v>
      </c>
    </row>
    <row r="10" spans="2:28">
      <c r="B10" s="107">
        <v>7</v>
      </c>
      <c r="C10" s="108">
        <v>43354</v>
      </c>
      <c r="D10" s="109">
        <v>10000</v>
      </c>
      <c r="F10" s="107">
        <v>7</v>
      </c>
      <c r="G10" s="108">
        <v>43532</v>
      </c>
      <c r="H10" s="109">
        <v>10000</v>
      </c>
      <c r="J10" s="110">
        <v>7</v>
      </c>
      <c r="K10" s="111">
        <v>43719</v>
      </c>
      <c r="L10" s="112">
        <v>10000</v>
      </c>
      <c r="N10" s="110">
        <v>7</v>
      </c>
      <c r="O10" s="111">
        <v>43900</v>
      </c>
      <c r="P10" s="112">
        <v>10000</v>
      </c>
      <c r="R10" s="113">
        <v>7</v>
      </c>
      <c r="S10" s="114">
        <v>43657</v>
      </c>
      <c r="T10" s="115">
        <v>10000</v>
      </c>
      <c r="V10" s="113">
        <v>7</v>
      </c>
      <c r="W10" s="114">
        <v>44022</v>
      </c>
      <c r="X10" s="115">
        <v>10000</v>
      </c>
      <c r="Z10" s="116">
        <v>7</v>
      </c>
      <c r="AA10" s="117"/>
      <c r="AB10" s="119">
        <v>10000</v>
      </c>
    </row>
    <row r="11" spans="2:28">
      <c r="B11" s="107">
        <v>8</v>
      </c>
      <c r="C11" s="108">
        <v>43384</v>
      </c>
      <c r="D11" s="109">
        <v>10000</v>
      </c>
      <c r="F11" s="107">
        <v>8</v>
      </c>
      <c r="G11" s="108">
        <v>43567</v>
      </c>
      <c r="H11" s="109">
        <v>10000</v>
      </c>
      <c r="J11" s="110">
        <v>8</v>
      </c>
      <c r="K11" s="111">
        <v>43749</v>
      </c>
      <c r="L11" s="112">
        <v>10000</v>
      </c>
      <c r="N11" s="113">
        <v>8</v>
      </c>
      <c r="O11" s="114">
        <v>43324</v>
      </c>
      <c r="P11" s="115">
        <v>10000</v>
      </c>
      <c r="R11" s="113">
        <v>8</v>
      </c>
      <c r="S11" s="114">
        <v>43691</v>
      </c>
      <c r="T11" s="115">
        <v>10000</v>
      </c>
      <c r="V11" s="113">
        <v>8</v>
      </c>
      <c r="W11" s="114">
        <v>44090</v>
      </c>
      <c r="X11" s="115">
        <v>10000</v>
      </c>
      <c r="Z11" s="116">
        <v>8</v>
      </c>
      <c r="AA11" s="117"/>
      <c r="AB11" s="118">
        <v>10000</v>
      </c>
    </row>
    <row r="12" spans="2:28">
      <c r="B12" s="107">
        <v>9</v>
      </c>
      <c r="C12" s="108">
        <v>43384</v>
      </c>
      <c r="D12" s="109">
        <v>10000</v>
      </c>
      <c r="F12" s="107">
        <v>9</v>
      </c>
      <c r="G12" s="108">
        <v>43567</v>
      </c>
      <c r="H12" s="109">
        <v>10000</v>
      </c>
      <c r="J12" s="110">
        <v>9</v>
      </c>
      <c r="K12" s="111">
        <v>43749</v>
      </c>
      <c r="L12" s="112">
        <v>10000</v>
      </c>
      <c r="N12" s="113">
        <v>9</v>
      </c>
      <c r="O12" s="114">
        <v>43354</v>
      </c>
      <c r="P12" s="115">
        <v>10000</v>
      </c>
      <c r="R12" s="113">
        <v>9</v>
      </c>
      <c r="S12" s="114">
        <v>43719</v>
      </c>
      <c r="T12" s="115">
        <v>10000</v>
      </c>
      <c r="V12" s="113">
        <v>9</v>
      </c>
      <c r="W12" s="114">
        <v>44089</v>
      </c>
      <c r="X12" s="115">
        <v>10000</v>
      </c>
      <c r="Z12" s="116">
        <v>9</v>
      </c>
      <c r="AA12" s="117"/>
      <c r="AB12" s="118">
        <v>10000</v>
      </c>
    </row>
    <row r="13" spans="2:28">
      <c r="B13" s="107">
        <v>10</v>
      </c>
      <c r="C13" s="108">
        <v>43415</v>
      </c>
      <c r="D13" s="109">
        <v>10000</v>
      </c>
      <c r="F13" s="107">
        <v>10</v>
      </c>
      <c r="G13" s="108">
        <v>43596</v>
      </c>
      <c r="H13" s="109">
        <v>10000</v>
      </c>
      <c r="J13" s="110">
        <v>10</v>
      </c>
      <c r="K13" s="111">
        <v>43783</v>
      </c>
      <c r="L13" s="112">
        <v>10000</v>
      </c>
      <c r="N13" s="113">
        <v>10</v>
      </c>
      <c r="O13" s="114">
        <v>43384</v>
      </c>
      <c r="P13" s="115">
        <v>10000</v>
      </c>
      <c r="R13" s="113">
        <v>10</v>
      </c>
      <c r="S13" s="114">
        <v>43749</v>
      </c>
      <c r="T13" s="115">
        <v>10000</v>
      </c>
      <c r="V13" s="113">
        <v>10</v>
      </c>
      <c r="W13" s="114">
        <v>44114</v>
      </c>
      <c r="X13" s="115">
        <v>10000</v>
      </c>
      <c r="Z13" s="116">
        <v>10</v>
      </c>
      <c r="AA13" s="117"/>
      <c r="AB13" s="118">
        <v>10000</v>
      </c>
    </row>
    <row r="14" spans="2:28">
      <c r="B14" s="107">
        <v>11</v>
      </c>
      <c r="C14" s="108">
        <v>43415</v>
      </c>
      <c r="D14" s="109">
        <v>10000</v>
      </c>
      <c r="F14" s="107">
        <v>11</v>
      </c>
      <c r="G14" s="108">
        <v>43596</v>
      </c>
      <c r="H14" s="109">
        <v>10000</v>
      </c>
      <c r="J14" s="110">
        <v>11</v>
      </c>
      <c r="K14" s="111">
        <v>43783</v>
      </c>
      <c r="L14" s="112">
        <v>10000</v>
      </c>
      <c r="N14" s="113">
        <v>11</v>
      </c>
      <c r="O14" s="114">
        <v>43415</v>
      </c>
      <c r="P14" s="115">
        <v>10000</v>
      </c>
      <c r="R14" s="113">
        <v>11</v>
      </c>
      <c r="S14" s="114">
        <v>43783</v>
      </c>
      <c r="T14" s="115">
        <v>10000</v>
      </c>
      <c r="V14" s="113">
        <v>11</v>
      </c>
      <c r="W14" s="114">
        <v>44147</v>
      </c>
      <c r="X14" s="115">
        <v>10000</v>
      </c>
      <c r="Z14" s="116">
        <v>11</v>
      </c>
      <c r="AA14" s="117"/>
      <c r="AB14" s="118">
        <v>10000</v>
      </c>
    </row>
    <row r="15" spans="2:28">
      <c r="B15" s="107">
        <v>12</v>
      </c>
      <c r="C15" s="108">
        <v>43445</v>
      </c>
      <c r="D15" s="109">
        <v>10000</v>
      </c>
      <c r="F15" s="110">
        <v>12</v>
      </c>
      <c r="G15" s="111">
        <v>43628</v>
      </c>
      <c r="H15" s="112">
        <v>10000</v>
      </c>
      <c r="J15" s="110">
        <v>12</v>
      </c>
      <c r="K15" s="111">
        <v>43816</v>
      </c>
      <c r="L15" s="112">
        <v>10000</v>
      </c>
      <c r="N15" s="113">
        <v>12</v>
      </c>
      <c r="O15" s="114">
        <v>43445</v>
      </c>
      <c r="P15" s="115">
        <v>10000</v>
      </c>
      <c r="R15" s="113">
        <v>12</v>
      </c>
      <c r="S15" s="114">
        <v>43816</v>
      </c>
      <c r="T15" s="115">
        <v>10000</v>
      </c>
      <c r="V15" s="113">
        <v>12</v>
      </c>
      <c r="W15" s="114">
        <v>44175</v>
      </c>
      <c r="X15" s="115">
        <v>10000</v>
      </c>
      <c r="Z15" s="116">
        <v>12</v>
      </c>
      <c r="AA15" s="117"/>
      <c r="AB15" s="118">
        <v>10000</v>
      </c>
    </row>
    <row r="18" spans="2:28">
      <c r="B18" s="120">
        <v>2015</v>
      </c>
      <c r="C18" s="120"/>
      <c r="D18" s="121"/>
      <c r="E18" s="120"/>
      <c r="F18" s="120">
        <v>2016</v>
      </c>
      <c r="G18" s="120"/>
      <c r="H18" s="120"/>
      <c r="I18" s="120"/>
      <c r="J18" s="120">
        <v>2017</v>
      </c>
      <c r="K18" s="120"/>
      <c r="L18" s="120"/>
      <c r="M18" s="120"/>
      <c r="N18" s="120">
        <v>2018</v>
      </c>
      <c r="O18" s="120"/>
      <c r="P18" s="120"/>
      <c r="Q18" s="120"/>
      <c r="R18" s="120">
        <v>2019</v>
      </c>
      <c r="S18" s="120"/>
      <c r="T18" s="120"/>
      <c r="U18" s="120"/>
      <c r="V18" s="120">
        <v>2020</v>
      </c>
      <c r="W18" s="120"/>
      <c r="X18" s="120"/>
      <c r="Y18" s="120"/>
      <c r="Z18">
        <v>2021</v>
      </c>
    </row>
    <row r="19" spans="2:28">
      <c r="B19" s="120" t="s">
        <v>115</v>
      </c>
      <c r="C19" s="120"/>
      <c r="D19" s="121"/>
      <c r="E19" s="120"/>
      <c r="F19" s="110">
        <v>1</v>
      </c>
      <c r="G19" s="111">
        <v>44089</v>
      </c>
      <c r="H19" s="112">
        <v>10000</v>
      </c>
      <c r="I19" s="120"/>
      <c r="J19" s="110">
        <v>1</v>
      </c>
      <c r="K19" s="111">
        <v>44238</v>
      </c>
      <c r="L19" s="112">
        <v>10000</v>
      </c>
      <c r="M19" s="120"/>
      <c r="N19" s="122">
        <v>1</v>
      </c>
      <c r="O19" s="123"/>
      <c r="P19" s="124">
        <v>10000</v>
      </c>
      <c r="Q19" s="120"/>
      <c r="R19" s="122">
        <v>1</v>
      </c>
      <c r="S19" s="123"/>
      <c r="T19" s="124">
        <v>10000</v>
      </c>
      <c r="U19" s="120"/>
      <c r="V19" s="122">
        <v>1</v>
      </c>
      <c r="W19" s="123"/>
      <c r="X19" s="124">
        <v>10000</v>
      </c>
      <c r="Y19" s="120"/>
      <c r="Z19" s="116">
        <v>1</v>
      </c>
      <c r="AA19" s="117"/>
      <c r="AB19" s="118">
        <v>10000</v>
      </c>
    </row>
    <row r="20" spans="2:28">
      <c r="B20" s="120"/>
      <c r="C20" s="120"/>
      <c r="D20" s="121"/>
      <c r="E20" s="120"/>
      <c r="F20" s="110">
        <v>2</v>
      </c>
      <c r="G20" s="111">
        <v>44090</v>
      </c>
      <c r="H20" s="112">
        <v>10000</v>
      </c>
      <c r="I20" s="120"/>
      <c r="J20" s="122">
        <v>2</v>
      </c>
      <c r="K20" s="123"/>
      <c r="L20" s="124">
        <v>10000</v>
      </c>
      <c r="M20" s="120"/>
      <c r="N20" s="122">
        <v>2</v>
      </c>
      <c r="O20" s="123"/>
      <c r="P20" s="124">
        <v>10000</v>
      </c>
      <c r="Q20" s="120"/>
      <c r="R20" s="122">
        <v>2</v>
      </c>
      <c r="S20" s="123"/>
      <c r="T20" s="124">
        <v>10000</v>
      </c>
      <c r="U20" s="120"/>
      <c r="V20" s="122">
        <v>2</v>
      </c>
      <c r="W20" s="123"/>
      <c r="X20" s="124">
        <v>10000</v>
      </c>
      <c r="Y20" s="120"/>
      <c r="Z20" s="116">
        <v>2</v>
      </c>
      <c r="AA20" s="117"/>
      <c r="AB20" s="118">
        <v>10000</v>
      </c>
    </row>
    <row r="21" spans="2:28">
      <c r="B21" s="120"/>
      <c r="C21" s="120"/>
      <c r="D21" s="121"/>
      <c r="E21" s="120"/>
      <c r="F21" s="110">
        <v>3</v>
      </c>
      <c r="G21" s="111">
        <v>44090</v>
      </c>
      <c r="H21" s="112">
        <v>10000</v>
      </c>
      <c r="I21" s="120"/>
      <c r="J21" s="122">
        <v>3</v>
      </c>
      <c r="K21" s="123"/>
      <c r="L21" s="124">
        <v>10000</v>
      </c>
      <c r="M21" s="120"/>
      <c r="N21" s="122">
        <v>3</v>
      </c>
      <c r="O21" s="123"/>
      <c r="P21" s="124">
        <v>10000</v>
      </c>
      <c r="Q21" s="120"/>
      <c r="R21" s="122">
        <v>3</v>
      </c>
      <c r="S21" s="123"/>
      <c r="T21" s="124">
        <v>10000</v>
      </c>
      <c r="U21" s="120"/>
      <c r="V21" s="122">
        <v>3</v>
      </c>
      <c r="W21" s="123"/>
      <c r="X21" s="124">
        <v>10000</v>
      </c>
      <c r="Y21" s="120"/>
      <c r="Z21" s="116">
        <v>3</v>
      </c>
      <c r="AA21" s="117"/>
      <c r="AB21" s="118">
        <v>10000</v>
      </c>
    </row>
    <row r="22" spans="2:28">
      <c r="B22" s="110">
        <v>4</v>
      </c>
      <c r="C22" s="111">
        <v>43931</v>
      </c>
      <c r="D22" s="112">
        <v>10000</v>
      </c>
      <c r="E22" s="120"/>
      <c r="F22" s="110">
        <v>4</v>
      </c>
      <c r="G22" s="111">
        <v>44114</v>
      </c>
      <c r="H22" s="112">
        <v>10000</v>
      </c>
      <c r="I22" s="120"/>
      <c r="J22" s="122">
        <v>4</v>
      </c>
      <c r="K22" s="123"/>
      <c r="L22" s="124">
        <v>10000</v>
      </c>
      <c r="M22" s="120"/>
      <c r="N22" s="122">
        <v>4</v>
      </c>
      <c r="O22" s="123"/>
      <c r="P22" s="124">
        <v>10000</v>
      </c>
      <c r="Q22" s="120"/>
      <c r="R22" s="122">
        <v>4</v>
      </c>
      <c r="S22" s="123"/>
      <c r="T22" s="124">
        <v>10000</v>
      </c>
      <c r="U22" s="120"/>
      <c r="V22" s="116">
        <v>4</v>
      </c>
      <c r="W22" s="117"/>
      <c r="X22" s="118">
        <v>10000</v>
      </c>
      <c r="Y22" s="120"/>
      <c r="Z22" s="116">
        <v>4</v>
      </c>
      <c r="AA22" s="117"/>
      <c r="AB22" s="118">
        <v>10000</v>
      </c>
    </row>
    <row r="23" spans="2:28">
      <c r="B23" s="110">
        <v>5</v>
      </c>
      <c r="C23" s="111">
        <v>43931</v>
      </c>
      <c r="D23" s="112">
        <v>10000</v>
      </c>
      <c r="E23" s="120"/>
      <c r="F23" s="110">
        <v>5</v>
      </c>
      <c r="G23" s="111">
        <v>44114</v>
      </c>
      <c r="H23" s="112">
        <v>10000</v>
      </c>
      <c r="I23" s="120"/>
      <c r="J23" s="122">
        <v>5</v>
      </c>
      <c r="K23" s="123"/>
      <c r="L23" s="124">
        <v>10000</v>
      </c>
      <c r="M23" s="120"/>
      <c r="N23" s="122">
        <v>5</v>
      </c>
      <c r="O23" s="123"/>
      <c r="P23" s="124">
        <v>10000</v>
      </c>
      <c r="Q23" s="120"/>
      <c r="R23" s="122">
        <v>5</v>
      </c>
      <c r="S23" s="123"/>
      <c r="T23" s="124">
        <v>10000</v>
      </c>
      <c r="U23" s="120"/>
      <c r="V23" s="116">
        <v>5</v>
      </c>
      <c r="W23" s="117"/>
      <c r="X23" s="118">
        <v>10000</v>
      </c>
      <c r="Y23" s="120"/>
      <c r="Z23" s="116">
        <v>5</v>
      </c>
      <c r="AA23" s="117"/>
      <c r="AB23" s="118">
        <v>10000</v>
      </c>
    </row>
    <row r="24" spans="2:28">
      <c r="B24" s="110">
        <v>6</v>
      </c>
      <c r="C24" s="111">
        <v>43963</v>
      </c>
      <c r="D24" s="112">
        <v>10000</v>
      </c>
      <c r="E24" s="120"/>
      <c r="F24" s="110">
        <v>6</v>
      </c>
      <c r="G24" s="111">
        <v>44147</v>
      </c>
      <c r="H24" s="112">
        <v>10000</v>
      </c>
      <c r="I24" s="120"/>
      <c r="J24" s="122">
        <v>6</v>
      </c>
      <c r="K24" s="123"/>
      <c r="L24" s="124">
        <v>10000</v>
      </c>
      <c r="M24" s="120"/>
      <c r="N24" s="122">
        <v>6</v>
      </c>
      <c r="O24" s="123"/>
      <c r="P24" s="124">
        <v>10000</v>
      </c>
      <c r="Q24" s="120"/>
      <c r="R24" s="122">
        <v>6</v>
      </c>
      <c r="S24" s="123"/>
      <c r="T24" s="124">
        <v>10000</v>
      </c>
      <c r="U24" s="120"/>
      <c r="V24" s="116">
        <v>6</v>
      </c>
      <c r="W24" s="117"/>
      <c r="X24" s="118">
        <v>10000</v>
      </c>
      <c r="Y24" s="120"/>
      <c r="Z24" s="116">
        <v>6</v>
      </c>
      <c r="AA24" s="117"/>
      <c r="AB24" s="118">
        <v>10000</v>
      </c>
    </row>
    <row r="25" spans="2:28">
      <c r="B25" s="110">
        <v>7</v>
      </c>
      <c r="C25" s="111">
        <v>43963</v>
      </c>
      <c r="D25" s="112">
        <v>10000</v>
      </c>
      <c r="E25" s="120"/>
      <c r="F25" s="110">
        <v>7</v>
      </c>
      <c r="G25" s="111">
        <v>44147</v>
      </c>
      <c r="H25" s="112">
        <v>10000</v>
      </c>
      <c r="I25" s="120"/>
      <c r="J25" s="122">
        <v>7</v>
      </c>
      <c r="K25" s="123"/>
      <c r="L25" s="124">
        <v>10000</v>
      </c>
      <c r="M25" s="120"/>
      <c r="N25" s="122">
        <v>7</v>
      </c>
      <c r="O25" s="123"/>
      <c r="P25" s="124">
        <v>10000</v>
      </c>
      <c r="Q25" s="120"/>
      <c r="R25" s="122">
        <v>7</v>
      </c>
      <c r="S25" s="123"/>
      <c r="T25" s="124">
        <v>10000</v>
      </c>
      <c r="U25" s="120"/>
      <c r="V25" s="116">
        <v>7</v>
      </c>
      <c r="W25" s="117"/>
      <c r="X25" s="118">
        <v>10000</v>
      </c>
      <c r="Y25" s="120"/>
      <c r="Z25" s="116">
        <v>7</v>
      </c>
      <c r="AA25" s="117"/>
      <c r="AB25" s="118">
        <v>10000</v>
      </c>
    </row>
    <row r="26" spans="2:28">
      <c r="B26" s="110">
        <v>8</v>
      </c>
      <c r="C26" s="111">
        <v>43997</v>
      </c>
      <c r="D26" s="112">
        <v>10000</v>
      </c>
      <c r="E26" s="120"/>
      <c r="F26" s="110">
        <v>8</v>
      </c>
      <c r="G26" s="111">
        <v>44175</v>
      </c>
      <c r="H26" s="112">
        <v>10000</v>
      </c>
      <c r="I26" s="120"/>
      <c r="J26" s="122">
        <v>8</v>
      </c>
      <c r="K26" s="123"/>
      <c r="L26" s="124">
        <v>10000</v>
      </c>
      <c r="M26" s="120"/>
      <c r="N26" s="122">
        <v>8</v>
      </c>
      <c r="O26" s="123"/>
      <c r="P26" s="124">
        <v>10000</v>
      </c>
      <c r="Q26" s="120"/>
      <c r="R26" s="122">
        <v>8</v>
      </c>
      <c r="S26" s="123"/>
      <c r="T26" s="124">
        <v>10000</v>
      </c>
      <c r="U26" s="120"/>
      <c r="V26" s="116">
        <v>8</v>
      </c>
      <c r="W26" s="117"/>
      <c r="X26" s="118">
        <v>10000</v>
      </c>
      <c r="Y26" s="120"/>
      <c r="Z26" s="116">
        <v>8</v>
      </c>
      <c r="AA26" s="117"/>
      <c r="AB26" s="118">
        <v>10000</v>
      </c>
    </row>
    <row r="27" spans="2:28">
      <c r="B27" s="110">
        <v>9</v>
      </c>
      <c r="C27" s="111">
        <v>43997</v>
      </c>
      <c r="D27" s="112">
        <v>10000</v>
      </c>
      <c r="E27" s="120"/>
      <c r="F27" s="110">
        <v>9</v>
      </c>
      <c r="G27" s="111">
        <v>44175</v>
      </c>
      <c r="H27" s="112">
        <v>10000</v>
      </c>
      <c r="I27" s="120"/>
      <c r="J27" s="122">
        <v>9</v>
      </c>
      <c r="K27" s="123"/>
      <c r="L27" s="124">
        <v>10000</v>
      </c>
      <c r="M27" s="120"/>
      <c r="N27" s="122">
        <v>9</v>
      </c>
      <c r="O27" s="123"/>
      <c r="P27" s="124">
        <v>10000</v>
      </c>
      <c r="Q27" s="120"/>
      <c r="R27" s="122">
        <v>9</v>
      </c>
      <c r="S27" s="123"/>
      <c r="T27" s="124">
        <v>10000</v>
      </c>
      <c r="U27" s="120"/>
      <c r="V27" s="116">
        <v>9</v>
      </c>
      <c r="W27" s="117"/>
      <c r="X27" s="118">
        <v>10000</v>
      </c>
      <c r="Y27" s="120"/>
      <c r="Z27" s="116">
        <v>9</v>
      </c>
      <c r="AA27" s="117"/>
      <c r="AB27" s="118">
        <v>10000</v>
      </c>
    </row>
    <row r="28" spans="2:28">
      <c r="B28" s="110">
        <v>10</v>
      </c>
      <c r="C28" s="111">
        <v>44022</v>
      </c>
      <c r="D28" s="112">
        <v>10000</v>
      </c>
      <c r="E28" s="120"/>
      <c r="F28" s="110">
        <v>10</v>
      </c>
      <c r="G28" s="111">
        <v>44210</v>
      </c>
      <c r="H28" s="112">
        <v>10000</v>
      </c>
      <c r="I28" s="120"/>
      <c r="J28" s="122">
        <v>10</v>
      </c>
      <c r="K28" s="123"/>
      <c r="L28" s="124">
        <v>10000</v>
      </c>
      <c r="M28" s="120"/>
      <c r="N28" s="122">
        <v>10</v>
      </c>
      <c r="O28" s="123"/>
      <c r="P28" s="124">
        <v>10000</v>
      </c>
      <c r="Q28" s="120"/>
      <c r="R28" s="122">
        <v>10</v>
      </c>
      <c r="S28" s="123"/>
      <c r="T28" s="124">
        <v>10000</v>
      </c>
      <c r="U28" s="120"/>
      <c r="V28" s="116">
        <v>10</v>
      </c>
      <c r="W28" s="117"/>
      <c r="X28" s="118">
        <v>10000</v>
      </c>
      <c r="Y28" s="120"/>
      <c r="Z28" s="116">
        <v>10</v>
      </c>
      <c r="AA28" s="117"/>
      <c r="AB28" s="118">
        <v>10000</v>
      </c>
    </row>
    <row r="29" spans="2:28">
      <c r="B29" s="110">
        <v>11</v>
      </c>
      <c r="C29" s="111">
        <v>44022</v>
      </c>
      <c r="D29" s="112">
        <v>10000</v>
      </c>
      <c r="E29" s="120"/>
      <c r="F29" s="110">
        <v>11</v>
      </c>
      <c r="G29" s="111">
        <v>44210</v>
      </c>
      <c r="H29" s="112">
        <v>10000</v>
      </c>
      <c r="I29" s="120"/>
      <c r="J29" s="122">
        <v>11</v>
      </c>
      <c r="K29" s="123"/>
      <c r="L29" s="124">
        <v>10000</v>
      </c>
      <c r="M29" s="120"/>
      <c r="N29" s="122">
        <v>11</v>
      </c>
      <c r="O29" s="123"/>
      <c r="P29" s="124">
        <v>10000</v>
      </c>
      <c r="Q29" s="120"/>
      <c r="R29" s="122">
        <v>11</v>
      </c>
      <c r="S29" s="123"/>
      <c r="T29" s="124">
        <v>10000</v>
      </c>
      <c r="U29" s="120"/>
      <c r="V29" s="116">
        <v>11</v>
      </c>
      <c r="W29" s="117"/>
      <c r="X29" s="118">
        <v>10000</v>
      </c>
      <c r="Y29" s="120"/>
      <c r="Z29" s="116">
        <v>11</v>
      </c>
      <c r="AA29" s="117"/>
      <c r="AB29" s="118">
        <v>10000</v>
      </c>
    </row>
    <row r="30" spans="2:28">
      <c r="B30" s="110">
        <v>12</v>
      </c>
      <c r="C30" s="111">
        <v>44089</v>
      </c>
      <c r="D30" s="112">
        <v>10000</v>
      </c>
      <c r="E30" s="120"/>
      <c r="F30" s="110">
        <v>12</v>
      </c>
      <c r="G30" s="111">
        <v>44238</v>
      </c>
      <c r="H30" s="112">
        <v>10000</v>
      </c>
      <c r="I30" s="120"/>
      <c r="J30" s="122">
        <v>12</v>
      </c>
      <c r="K30" s="123"/>
      <c r="L30" s="124">
        <v>10000</v>
      </c>
      <c r="M30" s="120"/>
      <c r="N30" s="122">
        <v>12</v>
      </c>
      <c r="O30" s="123"/>
      <c r="P30" s="124">
        <v>10000</v>
      </c>
      <c r="Q30" s="120"/>
      <c r="R30" s="122">
        <v>12</v>
      </c>
      <c r="S30" s="123"/>
      <c r="T30" s="124">
        <v>10000</v>
      </c>
      <c r="U30" s="120"/>
      <c r="V30" s="116">
        <v>12</v>
      </c>
      <c r="W30" s="117"/>
      <c r="X30" s="118">
        <v>10000</v>
      </c>
      <c r="Y30" s="120"/>
      <c r="Z30" s="116">
        <v>12</v>
      </c>
      <c r="AA30" s="117"/>
      <c r="AB30" s="118">
        <v>10000</v>
      </c>
    </row>
  </sheetData>
  <phoneticPr fontId="3"/>
  <pageMargins left="0.7" right="0.7" top="0.75" bottom="0.75" header="0.3" footer="0.3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7347E-2636-B34C-BEF7-E9C3BAEDC034}">
  <dimension ref="A1:AA191"/>
  <sheetViews>
    <sheetView topLeftCell="A25" zoomScale="110" zoomScaleNormal="110" workbookViewId="0">
      <selection activeCell="J47" sqref="J47"/>
    </sheetView>
  </sheetViews>
  <sheetFormatPr baseColWidth="10" defaultColWidth="9" defaultRowHeight="13"/>
  <cols>
    <col min="1" max="1" width="2.6640625" style="4" customWidth="1"/>
    <col min="2" max="2" width="9" style="4"/>
    <col min="3" max="16" width="8" style="4" customWidth="1"/>
    <col min="17" max="17" width="9" style="4"/>
    <col min="18" max="18" width="3.1640625" style="4" customWidth="1"/>
    <col min="19" max="19" width="2.6640625" style="4" customWidth="1"/>
    <col min="20" max="20" width="9" style="4"/>
    <col min="21" max="27" width="10" style="4" customWidth="1"/>
    <col min="28" max="16384" width="9" style="4"/>
  </cols>
  <sheetData>
    <row r="1" spans="1:27">
      <c r="A1" s="4" t="s">
        <v>67</v>
      </c>
      <c r="C1" s="4" t="s">
        <v>56</v>
      </c>
      <c r="D1" s="4" t="s">
        <v>35</v>
      </c>
      <c r="S1" s="21" t="str">
        <f>A1</f>
        <v>2021年</v>
      </c>
      <c r="U1" s="4" t="str">
        <f>C1</f>
        <v>2月</v>
      </c>
    </row>
    <row r="2" spans="1:27">
      <c r="A2" s="283"/>
      <c r="B2" s="284"/>
      <c r="C2" s="154"/>
      <c r="D2" s="155" t="s">
        <v>33</v>
      </c>
      <c r="E2" s="33">
        <v>1</v>
      </c>
      <c r="F2" s="22" t="s">
        <v>34</v>
      </c>
      <c r="G2" s="33">
        <v>2</v>
      </c>
      <c r="H2" s="22" t="s">
        <v>37</v>
      </c>
      <c r="I2" s="33">
        <v>3</v>
      </c>
      <c r="J2" s="22" t="s">
        <v>38</v>
      </c>
      <c r="K2" s="33">
        <v>4</v>
      </c>
      <c r="L2" s="22" t="s">
        <v>39</v>
      </c>
      <c r="M2" s="2">
        <v>5</v>
      </c>
      <c r="N2" s="22" t="s">
        <v>40</v>
      </c>
      <c r="O2" s="2">
        <v>6</v>
      </c>
      <c r="P2" s="22" t="s">
        <v>41</v>
      </c>
      <c r="Q2" s="290" t="s">
        <v>42</v>
      </c>
      <c r="S2" s="283"/>
      <c r="T2" s="284"/>
      <c r="U2" s="290" t="s">
        <v>35</v>
      </c>
      <c r="V2" s="290" t="s">
        <v>43</v>
      </c>
      <c r="W2" s="290" t="s">
        <v>44</v>
      </c>
      <c r="X2" s="290" t="s">
        <v>45</v>
      </c>
      <c r="Y2" s="290" t="s">
        <v>46</v>
      </c>
      <c r="Z2" s="290" t="s">
        <v>47</v>
      </c>
      <c r="AA2" s="290" t="s">
        <v>48</v>
      </c>
    </row>
    <row r="3" spans="1:27">
      <c r="A3" s="285"/>
      <c r="B3" s="286"/>
      <c r="C3" s="158" t="s">
        <v>31</v>
      </c>
      <c r="D3" s="158" t="s">
        <v>32</v>
      </c>
      <c r="E3" s="34" t="s">
        <v>31</v>
      </c>
      <c r="F3" s="34" t="s">
        <v>32</v>
      </c>
      <c r="G3" s="34" t="s">
        <v>31</v>
      </c>
      <c r="H3" s="34" t="s">
        <v>32</v>
      </c>
      <c r="I3" s="34" t="s">
        <v>31</v>
      </c>
      <c r="J3" s="34" t="s">
        <v>32</v>
      </c>
      <c r="K3" s="34" t="s">
        <v>31</v>
      </c>
      <c r="L3" s="34" t="s">
        <v>32</v>
      </c>
      <c r="M3" s="11" t="s">
        <v>31</v>
      </c>
      <c r="N3" s="11" t="s">
        <v>32</v>
      </c>
      <c r="O3" s="11" t="s">
        <v>31</v>
      </c>
      <c r="P3" s="11" t="s">
        <v>32</v>
      </c>
      <c r="Q3" s="291"/>
      <c r="S3" s="285"/>
      <c r="T3" s="286"/>
      <c r="U3" s="291"/>
      <c r="V3" s="291"/>
      <c r="W3" s="291"/>
      <c r="X3" s="291"/>
      <c r="Y3" s="291"/>
      <c r="Z3" s="291"/>
      <c r="AA3" s="291"/>
    </row>
    <row r="4" spans="1:27">
      <c r="A4" s="53" t="s">
        <v>13</v>
      </c>
      <c r="B4" s="54"/>
      <c r="C4" s="159"/>
      <c r="D4" s="160">
        <v>86605</v>
      </c>
      <c r="E4" s="50"/>
      <c r="F4" s="52">
        <f>D23</f>
        <v>86605</v>
      </c>
      <c r="G4" s="50"/>
      <c r="H4" s="52">
        <f>F23</f>
        <v>86605</v>
      </c>
      <c r="I4" s="50"/>
      <c r="J4" s="52">
        <f>H23</f>
        <v>85016</v>
      </c>
      <c r="K4" s="50"/>
      <c r="L4" s="52">
        <f>J23</f>
        <v>82541</v>
      </c>
      <c r="M4" s="50"/>
      <c r="N4" s="52">
        <f>L23</f>
        <v>82541</v>
      </c>
      <c r="O4" s="50"/>
      <c r="P4" s="52">
        <f>N23</f>
        <v>82541</v>
      </c>
      <c r="Q4" s="51">
        <f>D4</f>
        <v>86605</v>
      </c>
      <c r="S4" s="9" t="s">
        <v>13</v>
      </c>
      <c r="T4" s="54"/>
      <c r="U4" s="51">
        <f>Q4</f>
        <v>86605</v>
      </c>
      <c r="V4" s="52">
        <f>U23</f>
        <v>79341</v>
      </c>
      <c r="W4" s="52">
        <f>V23</f>
        <v>120002</v>
      </c>
      <c r="X4" s="52">
        <f>W23</f>
        <v>113680</v>
      </c>
      <c r="Y4" s="52">
        <f>X23</f>
        <v>101473</v>
      </c>
      <c r="Z4" s="52">
        <f>Y23</f>
        <v>101473</v>
      </c>
      <c r="AA4" s="51">
        <f>Q4</f>
        <v>86605</v>
      </c>
    </row>
    <row r="5" spans="1:27">
      <c r="A5" s="280" t="s">
        <v>36</v>
      </c>
      <c r="B5" s="5" t="s">
        <v>55</v>
      </c>
      <c r="C5" s="162"/>
      <c r="D5" s="163"/>
      <c r="E5" s="35"/>
      <c r="F5" s="36"/>
      <c r="G5" s="35"/>
      <c r="H5" s="36"/>
      <c r="I5" s="35"/>
      <c r="J5" s="36"/>
      <c r="K5" s="35"/>
      <c r="L5" s="36"/>
      <c r="M5" s="6"/>
      <c r="N5" s="24"/>
      <c r="O5" s="6"/>
      <c r="P5" s="24"/>
      <c r="Q5" s="24">
        <f>SUM(D5,F5,H5,J5,L5,N5,P5)</f>
        <v>0</v>
      </c>
      <c r="S5" s="292" t="s">
        <v>36</v>
      </c>
      <c r="T5" s="5" t="s">
        <v>55</v>
      </c>
      <c r="U5" s="24">
        <f>Q5</f>
        <v>0</v>
      </c>
      <c r="V5" s="24">
        <f>Q37</f>
        <v>110100</v>
      </c>
      <c r="W5" s="24">
        <f>Q69</f>
        <v>0</v>
      </c>
      <c r="X5" s="24">
        <f>Q101</f>
        <v>0</v>
      </c>
      <c r="Y5" s="24">
        <f>Q133</f>
        <v>0</v>
      </c>
      <c r="Z5" s="24">
        <f>Q165</f>
        <v>0</v>
      </c>
      <c r="AA5" s="24">
        <f>SUM(U5:Z5)</f>
        <v>110100</v>
      </c>
    </row>
    <row r="6" spans="1:27">
      <c r="A6" s="281"/>
      <c r="B6" s="6" t="s">
        <v>11</v>
      </c>
      <c r="C6" s="162"/>
      <c r="D6" s="163"/>
      <c r="E6" s="35"/>
      <c r="F6" s="36"/>
      <c r="G6" s="35"/>
      <c r="H6" s="36"/>
      <c r="I6" s="35"/>
      <c r="J6" s="36"/>
      <c r="K6" s="35"/>
      <c r="L6" s="36"/>
      <c r="M6" s="6"/>
      <c r="N6" s="24"/>
      <c r="O6" s="6"/>
      <c r="P6" s="24"/>
      <c r="Q6" s="24">
        <f>SUM(D6,F6,H6,J6,L6,N6,P6)</f>
        <v>0</v>
      </c>
      <c r="S6" s="293"/>
      <c r="T6" s="3" t="s">
        <v>11</v>
      </c>
      <c r="U6" s="24">
        <f>Q6</f>
        <v>0</v>
      </c>
      <c r="V6" s="24">
        <f>Q38</f>
        <v>0</v>
      </c>
      <c r="W6" s="24">
        <f>Q70</f>
        <v>0</v>
      </c>
      <c r="X6" s="24">
        <f>Q102</f>
        <v>0</v>
      </c>
      <c r="Y6" s="24">
        <f>Q134</f>
        <v>0</v>
      </c>
      <c r="Z6" s="24">
        <f>Q166</f>
        <v>0</v>
      </c>
      <c r="AA6" s="24">
        <f>SUM(U6:Z6)</f>
        <v>0</v>
      </c>
    </row>
    <row r="7" spans="1:27">
      <c r="A7" s="282"/>
      <c r="B7" s="7" t="s">
        <v>14</v>
      </c>
      <c r="C7" s="162"/>
      <c r="D7" s="163"/>
      <c r="E7" s="35"/>
      <c r="F7" s="36"/>
      <c r="G7" s="35"/>
      <c r="H7" s="36"/>
      <c r="I7" s="35"/>
      <c r="J7" s="36"/>
      <c r="K7" s="35"/>
      <c r="L7" s="36"/>
      <c r="M7" s="6"/>
      <c r="N7" s="24"/>
      <c r="O7" s="6"/>
      <c r="P7" s="24"/>
      <c r="Q7" s="24">
        <f>SUM(D7,F7,H7,J7,L7,N7,P7)</f>
        <v>0</v>
      </c>
      <c r="S7" s="294"/>
      <c r="T7" s="14" t="s">
        <v>14</v>
      </c>
      <c r="U7" s="24">
        <f>Q7</f>
        <v>0</v>
      </c>
      <c r="V7" s="24">
        <f>Q39</f>
        <v>0</v>
      </c>
      <c r="W7" s="24">
        <f>Q71</f>
        <v>0</v>
      </c>
      <c r="X7" s="24">
        <f>Q103</f>
        <v>0</v>
      </c>
      <c r="Y7" s="24">
        <f>Q135</f>
        <v>0</v>
      </c>
      <c r="Z7" s="24">
        <f>Q167</f>
        <v>0</v>
      </c>
      <c r="AA7" s="24">
        <f>SUM(U7:Z7)</f>
        <v>0</v>
      </c>
    </row>
    <row r="8" spans="1:27">
      <c r="A8" s="53" t="s">
        <v>15</v>
      </c>
      <c r="B8" s="54"/>
      <c r="C8" s="159"/>
      <c r="D8" s="161">
        <f>SUM(D5:D7)</f>
        <v>0</v>
      </c>
      <c r="E8" s="50"/>
      <c r="F8" s="52">
        <f>SUM(F5:F7)</f>
        <v>0</v>
      </c>
      <c r="G8" s="50"/>
      <c r="H8" s="52">
        <f>SUM(H5:H7)</f>
        <v>0</v>
      </c>
      <c r="I8" s="50"/>
      <c r="J8" s="52">
        <f>SUM(J5:J7)</f>
        <v>0</v>
      </c>
      <c r="K8" s="50"/>
      <c r="L8" s="52">
        <f>SUM(L5:L7)</f>
        <v>0</v>
      </c>
      <c r="M8" s="50"/>
      <c r="N8" s="52">
        <f>SUM(N5:N7)</f>
        <v>0</v>
      </c>
      <c r="O8" s="50"/>
      <c r="P8" s="52">
        <f>SUM(P5:P7)</f>
        <v>0</v>
      </c>
      <c r="Q8" s="52">
        <f>SUM(Q5:Q7)</f>
        <v>0</v>
      </c>
      <c r="S8" s="50" t="s">
        <v>15</v>
      </c>
      <c r="T8" s="54"/>
      <c r="U8" s="52">
        <f>SUM(U5:U7)</f>
        <v>0</v>
      </c>
      <c r="V8" s="52">
        <f t="shared" ref="V8:AA8" si="0">SUM(V5:V7)</f>
        <v>110100</v>
      </c>
      <c r="W8" s="52">
        <f t="shared" si="0"/>
        <v>0</v>
      </c>
      <c r="X8" s="52">
        <f t="shared" si="0"/>
        <v>0</v>
      </c>
      <c r="Y8" s="52">
        <f t="shared" si="0"/>
        <v>0</v>
      </c>
      <c r="Z8" s="52">
        <f t="shared" si="0"/>
        <v>0</v>
      </c>
      <c r="AA8" s="52">
        <f t="shared" si="0"/>
        <v>110100</v>
      </c>
    </row>
    <row r="9" spans="1:27" ht="14" customHeight="1">
      <c r="A9" s="287" t="s">
        <v>28</v>
      </c>
      <c r="B9" s="1" t="s">
        <v>16</v>
      </c>
      <c r="C9" s="162"/>
      <c r="D9" s="163"/>
      <c r="E9" s="35"/>
      <c r="F9" s="36"/>
      <c r="G9" s="35"/>
      <c r="H9" s="36"/>
      <c r="I9" s="6"/>
      <c r="J9" s="24"/>
      <c r="K9" s="35"/>
      <c r="L9" s="36"/>
      <c r="M9" s="6"/>
      <c r="N9" s="24"/>
      <c r="O9" s="6"/>
      <c r="P9" s="24"/>
      <c r="Q9" s="24">
        <f>SUM(D9,F9,H9,J9,L9,N9,P9)</f>
        <v>0</v>
      </c>
      <c r="S9" s="292" t="s">
        <v>28</v>
      </c>
      <c r="T9" s="20" t="s">
        <v>16</v>
      </c>
      <c r="U9" s="24">
        <f>Q9</f>
        <v>0</v>
      </c>
      <c r="V9" s="24">
        <f>Q41</f>
        <v>0</v>
      </c>
      <c r="W9" s="24">
        <f>Q73</f>
        <v>0</v>
      </c>
      <c r="X9" s="24">
        <f>Q105</f>
        <v>0</v>
      </c>
      <c r="Y9" s="24">
        <f>Q137</f>
        <v>0</v>
      </c>
      <c r="Z9" s="24">
        <f>Q169</f>
        <v>0</v>
      </c>
      <c r="AA9" s="24">
        <f>SUM(U9:Z9)</f>
        <v>0</v>
      </c>
    </row>
    <row r="10" spans="1:27" ht="14">
      <c r="A10" s="288"/>
      <c r="B10" s="1" t="s">
        <v>17</v>
      </c>
      <c r="C10" s="162"/>
      <c r="D10" s="163"/>
      <c r="E10" s="35"/>
      <c r="F10" s="36"/>
      <c r="G10" s="35"/>
      <c r="H10" s="36"/>
      <c r="I10" s="35"/>
      <c r="J10" s="36"/>
      <c r="K10" s="35"/>
      <c r="L10" s="36"/>
      <c r="M10" s="6"/>
      <c r="N10" s="24"/>
      <c r="O10" s="6" t="s">
        <v>153</v>
      </c>
      <c r="P10" s="24"/>
      <c r="Q10" s="24">
        <f>SUM(D10,F10,H10,J10,L10,N10,P10)</f>
        <v>0</v>
      </c>
      <c r="S10" s="295"/>
      <c r="T10" s="20" t="s">
        <v>17</v>
      </c>
      <c r="U10" s="24">
        <f>Q10</f>
        <v>0</v>
      </c>
      <c r="V10" s="24">
        <f>Q42</f>
        <v>0</v>
      </c>
      <c r="W10" s="24">
        <f>Q74</f>
        <v>100</v>
      </c>
      <c r="X10" s="24">
        <f>Q106</f>
        <v>1425</v>
      </c>
      <c r="Y10" s="24">
        <f>Q138</f>
        <v>0</v>
      </c>
      <c r="Z10" s="24">
        <f>Q170</f>
        <v>0</v>
      </c>
      <c r="AA10" s="24">
        <f>SUM(U10:Z10)</f>
        <v>1525</v>
      </c>
    </row>
    <row r="11" spans="1:27" ht="14">
      <c r="A11" s="288"/>
      <c r="B11" s="1" t="s">
        <v>26</v>
      </c>
      <c r="C11" s="162"/>
      <c r="D11" s="163"/>
      <c r="E11" s="35"/>
      <c r="F11" s="36"/>
      <c r="G11" s="35" t="s">
        <v>151</v>
      </c>
      <c r="H11" s="36">
        <f>615+974</f>
        <v>1589</v>
      </c>
      <c r="I11" s="35" t="s">
        <v>162</v>
      </c>
      <c r="J11" s="36">
        <f>570+1905</f>
        <v>2475</v>
      </c>
      <c r="K11" s="35"/>
      <c r="L11" s="36"/>
      <c r="M11" s="6" t="s">
        <v>154</v>
      </c>
      <c r="N11" s="24"/>
      <c r="O11" s="6" t="s">
        <v>157</v>
      </c>
      <c r="P11" s="24">
        <v>3200</v>
      </c>
      <c r="Q11" s="24">
        <f>SUM(D11,F11,H11,J11,L11,N11,P11)</f>
        <v>7264</v>
      </c>
      <c r="S11" s="295"/>
      <c r="T11" s="20" t="s">
        <v>26</v>
      </c>
      <c r="U11" s="24">
        <f>Q11</f>
        <v>7264</v>
      </c>
      <c r="V11" s="24">
        <f>Q43</f>
        <v>4727</v>
      </c>
      <c r="W11" s="24">
        <f>Q75</f>
        <v>6222</v>
      </c>
      <c r="X11" s="24">
        <f>Q107</f>
        <v>7982</v>
      </c>
      <c r="Y11" s="24">
        <f>Q139</f>
        <v>0</v>
      </c>
      <c r="Z11" s="24">
        <f>Q171</f>
        <v>0</v>
      </c>
      <c r="AA11" s="24">
        <f>SUM(U11:Z11)</f>
        <v>26195</v>
      </c>
    </row>
    <row r="12" spans="1:27" ht="14">
      <c r="A12" s="288"/>
      <c r="B12" s="55" t="s">
        <v>18</v>
      </c>
      <c r="C12" s="161"/>
      <c r="D12" s="161">
        <f>SUM(D9:D11)</f>
        <v>0</v>
      </c>
      <c r="E12" s="52"/>
      <c r="F12" s="52">
        <f>SUM(F9:F11)</f>
        <v>0</v>
      </c>
      <c r="G12" s="50"/>
      <c r="H12" s="52">
        <f>SUM(H9:H11)</f>
        <v>1589</v>
      </c>
      <c r="I12" s="50"/>
      <c r="J12" s="52">
        <f>SUM(J9:J11)</f>
        <v>2475</v>
      </c>
      <c r="K12" s="50"/>
      <c r="L12" s="52">
        <f>SUM(L9:L11)</f>
        <v>0</v>
      </c>
      <c r="M12" s="50"/>
      <c r="N12" s="52">
        <f>SUM(N9:N11)</f>
        <v>0</v>
      </c>
      <c r="O12" s="50"/>
      <c r="P12" s="52">
        <f>SUM(P9:P11)</f>
        <v>3200</v>
      </c>
      <c r="Q12" s="52">
        <f>SUM(Q9:Q11)</f>
        <v>7264</v>
      </c>
      <c r="S12" s="295"/>
      <c r="T12" s="59" t="s">
        <v>18</v>
      </c>
      <c r="U12" s="52">
        <f>SUM(U9:U11)</f>
        <v>7264</v>
      </c>
      <c r="V12" s="52">
        <f t="shared" ref="V12:AA12" si="1">SUM(V9:V11)</f>
        <v>4727</v>
      </c>
      <c r="W12" s="52">
        <f t="shared" si="1"/>
        <v>6322</v>
      </c>
      <c r="X12" s="52">
        <f t="shared" si="1"/>
        <v>9407</v>
      </c>
      <c r="Y12" s="52">
        <f t="shared" si="1"/>
        <v>0</v>
      </c>
      <c r="Z12" s="52">
        <f t="shared" si="1"/>
        <v>0</v>
      </c>
      <c r="AA12" s="52">
        <f t="shared" si="1"/>
        <v>27720</v>
      </c>
    </row>
    <row r="13" spans="1:27" ht="14">
      <c r="A13" s="288"/>
      <c r="B13" s="1" t="s">
        <v>27</v>
      </c>
      <c r="C13" s="162"/>
      <c r="D13" s="163"/>
      <c r="E13" s="35"/>
      <c r="F13" s="36"/>
      <c r="G13" s="35"/>
      <c r="H13" s="36"/>
      <c r="I13" s="35"/>
      <c r="J13" s="36"/>
      <c r="K13" s="35"/>
      <c r="L13" s="36"/>
      <c r="M13" s="6"/>
      <c r="N13" s="24"/>
      <c r="O13" s="6"/>
      <c r="P13" s="24"/>
      <c r="Q13" s="24">
        <f t="shared" ref="Q13:Q20" si="2">SUM(D13,F13,H13,J13,L13,N13,P13)</f>
        <v>0</v>
      </c>
      <c r="S13" s="295"/>
      <c r="T13" s="20" t="s">
        <v>27</v>
      </c>
      <c r="U13" s="24">
        <f t="shared" ref="U13:U20" si="3">Q13</f>
        <v>0</v>
      </c>
      <c r="V13" s="24">
        <f t="shared" ref="V13:V20" si="4">Q45</f>
        <v>30000</v>
      </c>
      <c r="W13" s="24">
        <f t="shared" ref="W13:W20" si="5">Q77</f>
        <v>0</v>
      </c>
      <c r="X13" s="24">
        <f t="shared" ref="X13:X20" si="6">Q109</f>
        <v>0</v>
      </c>
      <c r="Y13" s="24">
        <f t="shared" ref="Y13:Y20" si="7">Q141</f>
        <v>0</v>
      </c>
      <c r="Z13" s="24">
        <f t="shared" ref="Z13:Z20" si="8">Q173</f>
        <v>0</v>
      </c>
      <c r="AA13" s="24">
        <f t="shared" ref="AA13:AA20" si="9">SUM(U13:Z13)</f>
        <v>30000</v>
      </c>
    </row>
    <row r="14" spans="1:27" ht="14">
      <c r="A14" s="288"/>
      <c r="B14" s="1" t="s">
        <v>29</v>
      </c>
      <c r="C14" s="162"/>
      <c r="D14" s="163"/>
      <c r="E14" s="35"/>
      <c r="F14" s="36"/>
      <c r="G14" s="35"/>
      <c r="H14" s="36"/>
      <c r="I14" s="35"/>
      <c r="J14" s="36"/>
      <c r="K14" s="35"/>
      <c r="L14" s="36"/>
      <c r="M14" s="6"/>
      <c r="N14" s="24"/>
      <c r="O14" s="6"/>
      <c r="P14" s="24"/>
      <c r="Q14" s="24">
        <f t="shared" si="2"/>
        <v>0</v>
      </c>
      <c r="S14" s="295"/>
      <c r="T14" s="20" t="s">
        <v>29</v>
      </c>
      <c r="U14" s="24">
        <f t="shared" si="3"/>
        <v>0</v>
      </c>
      <c r="V14" s="24">
        <f t="shared" si="4"/>
        <v>30100</v>
      </c>
      <c r="W14" s="24">
        <f t="shared" si="5"/>
        <v>0</v>
      </c>
      <c r="X14" s="24">
        <f t="shared" si="6"/>
        <v>0</v>
      </c>
      <c r="Y14" s="24">
        <f t="shared" si="7"/>
        <v>0</v>
      </c>
      <c r="Z14" s="24">
        <f t="shared" si="8"/>
        <v>0</v>
      </c>
      <c r="AA14" s="24">
        <f t="shared" si="9"/>
        <v>30100</v>
      </c>
    </row>
    <row r="15" spans="1:27" ht="14">
      <c r="A15" s="288"/>
      <c r="B15" s="1" t="s">
        <v>20</v>
      </c>
      <c r="C15" s="162"/>
      <c r="D15" s="163"/>
      <c r="E15" s="35"/>
      <c r="F15" s="36"/>
      <c r="G15" s="35"/>
      <c r="H15" s="36"/>
      <c r="I15" s="35"/>
      <c r="J15" s="36"/>
      <c r="K15" s="35"/>
      <c r="L15" s="36"/>
      <c r="M15" s="6"/>
      <c r="N15" s="24"/>
      <c r="O15" s="6"/>
      <c r="P15" s="24"/>
      <c r="Q15" s="24">
        <f t="shared" si="2"/>
        <v>0</v>
      </c>
      <c r="S15" s="295"/>
      <c r="T15" s="20" t="s">
        <v>20</v>
      </c>
      <c r="U15" s="24">
        <f t="shared" si="3"/>
        <v>0</v>
      </c>
      <c r="V15" s="24">
        <f t="shared" si="4"/>
        <v>0</v>
      </c>
      <c r="W15" s="24">
        <f t="shared" si="5"/>
        <v>0</v>
      </c>
      <c r="X15" s="24">
        <f t="shared" si="6"/>
        <v>0</v>
      </c>
      <c r="Y15" s="24">
        <f t="shared" si="7"/>
        <v>0</v>
      </c>
      <c r="Z15" s="24">
        <f t="shared" si="8"/>
        <v>0</v>
      </c>
      <c r="AA15" s="24">
        <f t="shared" si="9"/>
        <v>0</v>
      </c>
    </row>
    <row r="16" spans="1:27" ht="14">
      <c r="A16" s="288"/>
      <c r="B16" s="1" t="s">
        <v>21</v>
      </c>
      <c r="C16" s="162"/>
      <c r="D16" s="163"/>
      <c r="E16" s="35"/>
      <c r="F16" s="36"/>
      <c r="G16" s="35"/>
      <c r="H16" s="36"/>
      <c r="I16" s="35"/>
      <c r="J16" s="36"/>
      <c r="K16" s="35"/>
      <c r="L16" s="36"/>
      <c r="M16" s="6"/>
      <c r="N16" s="24"/>
      <c r="O16" s="6"/>
      <c r="P16" s="24"/>
      <c r="Q16" s="24">
        <f t="shared" si="2"/>
        <v>0</v>
      </c>
      <c r="S16" s="295"/>
      <c r="T16" s="20" t="s">
        <v>21</v>
      </c>
      <c r="U16" s="24">
        <f t="shared" si="3"/>
        <v>0</v>
      </c>
      <c r="V16" s="24">
        <f t="shared" si="4"/>
        <v>0</v>
      </c>
      <c r="W16" s="24">
        <f t="shared" si="5"/>
        <v>0</v>
      </c>
      <c r="X16" s="24">
        <f t="shared" si="6"/>
        <v>0</v>
      </c>
      <c r="Y16" s="24">
        <f t="shared" si="7"/>
        <v>0</v>
      </c>
      <c r="Z16" s="24">
        <f t="shared" si="8"/>
        <v>0</v>
      </c>
      <c r="AA16" s="24">
        <f t="shared" si="9"/>
        <v>0</v>
      </c>
    </row>
    <row r="17" spans="1:27" ht="14">
      <c r="A17" s="288"/>
      <c r="B17" s="1" t="s">
        <v>22</v>
      </c>
      <c r="C17" s="162"/>
      <c r="D17" s="163"/>
      <c r="E17" s="35"/>
      <c r="F17" s="36"/>
      <c r="G17" s="35"/>
      <c r="H17" s="36"/>
      <c r="I17" s="35"/>
      <c r="J17" s="36"/>
      <c r="K17" s="35"/>
      <c r="L17" s="36"/>
      <c r="M17" s="6"/>
      <c r="N17" s="24"/>
      <c r="O17" s="6"/>
      <c r="P17" s="24"/>
      <c r="Q17" s="24">
        <f t="shared" si="2"/>
        <v>0</v>
      </c>
      <c r="S17" s="295"/>
      <c r="T17" s="20" t="s">
        <v>22</v>
      </c>
      <c r="U17" s="24">
        <f t="shared" si="3"/>
        <v>0</v>
      </c>
      <c r="V17" s="24">
        <f t="shared" si="4"/>
        <v>0</v>
      </c>
      <c r="W17" s="24">
        <f t="shared" si="5"/>
        <v>0</v>
      </c>
      <c r="X17" s="24">
        <f t="shared" si="6"/>
        <v>0</v>
      </c>
      <c r="Y17" s="24">
        <f t="shared" si="7"/>
        <v>0</v>
      </c>
      <c r="Z17" s="24">
        <f t="shared" si="8"/>
        <v>0</v>
      </c>
      <c r="AA17" s="24">
        <f t="shared" si="9"/>
        <v>0</v>
      </c>
    </row>
    <row r="18" spans="1:27" ht="14">
      <c r="A18" s="288"/>
      <c r="B18" s="1" t="s">
        <v>23</v>
      </c>
      <c r="C18" s="162"/>
      <c r="D18" s="163"/>
      <c r="E18" s="35"/>
      <c r="F18" s="36"/>
      <c r="G18" s="35"/>
      <c r="H18" s="36"/>
      <c r="I18" s="35"/>
      <c r="J18" s="36"/>
      <c r="K18" s="35"/>
      <c r="L18" s="36"/>
      <c r="M18" s="6"/>
      <c r="N18" s="24"/>
      <c r="O18" s="6"/>
      <c r="P18" s="24"/>
      <c r="Q18" s="24">
        <f t="shared" si="2"/>
        <v>0</v>
      </c>
      <c r="S18" s="295"/>
      <c r="T18" s="20" t="s">
        <v>23</v>
      </c>
      <c r="U18" s="24">
        <f t="shared" si="3"/>
        <v>0</v>
      </c>
      <c r="V18" s="24">
        <f t="shared" si="4"/>
        <v>3900</v>
      </c>
      <c r="W18" s="24">
        <f t="shared" si="5"/>
        <v>0</v>
      </c>
      <c r="X18" s="24">
        <f t="shared" si="6"/>
        <v>2800</v>
      </c>
      <c r="Y18" s="24">
        <f t="shared" si="7"/>
        <v>0</v>
      </c>
      <c r="Z18" s="24">
        <f t="shared" si="8"/>
        <v>0</v>
      </c>
      <c r="AA18" s="24">
        <f t="shared" si="9"/>
        <v>6700</v>
      </c>
    </row>
    <row r="19" spans="1:27" ht="14">
      <c r="A19" s="288"/>
      <c r="B19" s="1" t="s">
        <v>19</v>
      </c>
      <c r="C19" s="162"/>
      <c r="D19" s="163"/>
      <c r="E19" s="35"/>
      <c r="F19" s="36"/>
      <c r="G19" s="35"/>
      <c r="H19" s="36"/>
      <c r="I19" s="35"/>
      <c r="J19" s="36"/>
      <c r="K19" s="35"/>
      <c r="L19" s="36"/>
      <c r="M19" s="6"/>
      <c r="N19" s="24"/>
      <c r="O19" s="6"/>
      <c r="P19" s="24"/>
      <c r="Q19" s="24">
        <f t="shared" si="2"/>
        <v>0</v>
      </c>
      <c r="S19" s="295"/>
      <c r="T19" s="20" t="s">
        <v>19</v>
      </c>
      <c r="U19" s="24">
        <f t="shared" si="3"/>
        <v>0</v>
      </c>
      <c r="V19" s="24">
        <f t="shared" si="4"/>
        <v>712</v>
      </c>
      <c r="W19" s="24">
        <f t="shared" si="5"/>
        <v>0</v>
      </c>
      <c r="X19" s="24">
        <f t="shared" si="6"/>
        <v>0</v>
      </c>
      <c r="Y19" s="24">
        <f t="shared" si="7"/>
        <v>0</v>
      </c>
      <c r="Z19" s="24">
        <f t="shared" si="8"/>
        <v>0</v>
      </c>
      <c r="AA19" s="24">
        <f t="shared" si="9"/>
        <v>712</v>
      </c>
    </row>
    <row r="20" spans="1:27" ht="14">
      <c r="A20" s="288"/>
      <c r="B20" s="1" t="s">
        <v>30</v>
      </c>
      <c r="C20" s="162"/>
      <c r="D20" s="163"/>
      <c r="E20" s="35"/>
      <c r="F20" s="36"/>
      <c r="G20" s="35"/>
      <c r="H20" s="36"/>
      <c r="I20" s="35"/>
      <c r="J20" s="36"/>
      <c r="K20" s="35"/>
      <c r="L20" s="36"/>
      <c r="M20" s="6"/>
      <c r="N20" s="24"/>
      <c r="O20" s="6"/>
      <c r="P20" s="24"/>
      <c r="Q20" s="24">
        <f t="shared" si="2"/>
        <v>0</v>
      </c>
      <c r="S20" s="295"/>
      <c r="T20" s="20" t="s">
        <v>30</v>
      </c>
      <c r="U20" s="24">
        <f t="shared" si="3"/>
        <v>0</v>
      </c>
      <c r="V20" s="24">
        <f t="shared" si="4"/>
        <v>0</v>
      </c>
      <c r="W20" s="24">
        <f t="shared" si="5"/>
        <v>0</v>
      </c>
      <c r="X20" s="24">
        <f t="shared" si="6"/>
        <v>0</v>
      </c>
      <c r="Y20" s="24">
        <f t="shared" si="7"/>
        <v>0</v>
      </c>
      <c r="Z20" s="24">
        <f t="shared" si="8"/>
        <v>0</v>
      </c>
      <c r="AA20" s="24">
        <f t="shared" si="9"/>
        <v>0</v>
      </c>
    </row>
    <row r="21" spans="1:27" ht="14">
      <c r="A21" s="289"/>
      <c r="B21" s="55" t="s">
        <v>18</v>
      </c>
      <c r="C21" s="161"/>
      <c r="D21" s="161">
        <f>SUM(D13:D20)</f>
        <v>0</v>
      </c>
      <c r="E21" s="52"/>
      <c r="F21" s="52">
        <f>SUM(F13:F20)</f>
        <v>0</v>
      </c>
      <c r="G21" s="52"/>
      <c r="H21" s="52">
        <f>SUM(H13:H20)</f>
        <v>0</v>
      </c>
      <c r="I21" s="52"/>
      <c r="J21" s="52">
        <f>SUM(J13:J20)</f>
        <v>0</v>
      </c>
      <c r="K21" s="52"/>
      <c r="L21" s="52">
        <f>SUM(L13:L20)</f>
        <v>0</v>
      </c>
      <c r="M21" s="52"/>
      <c r="N21" s="52">
        <f>SUM(N13:N20)</f>
        <v>0</v>
      </c>
      <c r="O21" s="52"/>
      <c r="P21" s="52">
        <f>SUM(P13:P20)</f>
        <v>0</v>
      </c>
      <c r="Q21" s="52">
        <f>SUM(Q13:Q20)</f>
        <v>0</v>
      </c>
      <c r="S21" s="296"/>
      <c r="T21" s="59" t="s">
        <v>18</v>
      </c>
      <c r="U21" s="52">
        <f t="shared" ref="U21:AA21" si="10">SUM(U13:U20)</f>
        <v>0</v>
      </c>
      <c r="V21" s="52">
        <f t="shared" si="10"/>
        <v>64712</v>
      </c>
      <c r="W21" s="52">
        <f t="shared" si="10"/>
        <v>0</v>
      </c>
      <c r="X21" s="52">
        <f t="shared" si="10"/>
        <v>2800</v>
      </c>
      <c r="Y21" s="52">
        <f t="shared" si="10"/>
        <v>0</v>
      </c>
      <c r="Z21" s="52">
        <f t="shared" si="10"/>
        <v>0</v>
      </c>
      <c r="AA21" s="52">
        <f t="shared" si="10"/>
        <v>67512</v>
      </c>
    </row>
    <row r="22" spans="1:27">
      <c r="A22" s="53" t="s">
        <v>24</v>
      </c>
      <c r="B22" s="54"/>
      <c r="C22" s="161"/>
      <c r="D22" s="161">
        <f>D12+D21</f>
        <v>0</v>
      </c>
      <c r="E22" s="52"/>
      <c r="F22" s="52">
        <f>F12+F21</f>
        <v>0</v>
      </c>
      <c r="G22" s="52"/>
      <c r="H22" s="52">
        <f>H12+H21</f>
        <v>1589</v>
      </c>
      <c r="I22" s="52"/>
      <c r="J22" s="52">
        <f>J12+J21</f>
        <v>2475</v>
      </c>
      <c r="K22" s="52"/>
      <c r="L22" s="52">
        <f>L12+L21</f>
        <v>0</v>
      </c>
      <c r="M22" s="52"/>
      <c r="N22" s="52">
        <f>N12+N21</f>
        <v>0</v>
      </c>
      <c r="O22" s="52"/>
      <c r="P22" s="52">
        <f>P12+P21</f>
        <v>3200</v>
      </c>
      <c r="Q22" s="52">
        <f>Q12+Q21</f>
        <v>7264</v>
      </c>
      <c r="S22" s="60" t="s">
        <v>24</v>
      </c>
      <c r="T22" s="54"/>
      <c r="U22" s="52">
        <f t="shared" ref="U22:AA22" si="11">U12+U21</f>
        <v>7264</v>
      </c>
      <c r="V22" s="52">
        <f t="shared" si="11"/>
        <v>69439</v>
      </c>
      <c r="W22" s="52">
        <f t="shared" si="11"/>
        <v>6322</v>
      </c>
      <c r="X22" s="52">
        <f t="shared" si="11"/>
        <v>12207</v>
      </c>
      <c r="Y22" s="52">
        <f t="shared" si="11"/>
        <v>0</v>
      </c>
      <c r="Z22" s="52">
        <f t="shared" si="11"/>
        <v>0</v>
      </c>
      <c r="AA22" s="52">
        <f t="shared" si="11"/>
        <v>95232</v>
      </c>
    </row>
    <row r="23" spans="1:27">
      <c r="A23" s="57" t="s">
        <v>25</v>
      </c>
      <c r="B23" s="56"/>
      <c r="C23" s="164"/>
      <c r="D23" s="164">
        <f>D4+D8-D22</f>
        <v>86605</v>
      </c>
      <c r="E23" s="58"/>
      <c r="F23" s="58">
        <f>F4+F8-F22</f>
        <v>86605</v>
      </c>
      <c r="G23" s="58"/>
      <c r="H23" s="58">
        <f>H4+H8-H22</f>
        <v>85016</v>
      </c>
      <c r="I23" s="58"/>
      <c r="J23" s="58">
        <f>J4+J8-J22</f>
        <v>82541</v>
      </c>
      <c r="K23" s="58"/>
      <c r="L23" s="58">
        <f>L4+L8-L22</f>
        <v>82541</v>
      </c>
      <c r="M23" s="58"/>
      <c r="N23" s="58">
        <f>N4+N8-N22</f>
        <v>82541</v>
      </c>
      <c r="O23" s="58"/>
      <c r="P23" s="58">
        <f>P4+P8-P22</f>
        <v>79341</v>
      </c>
      <c r="Q23" s="58">
        <f>Q4+Q8-Q22</f>
        <v>79341</v>
      </c>
      <c r="S23" s="48" t="s">
        <v>25</v>
      </c>
      <c r="T23" s="8"/>
      <c r="U23" s="23">
        <f t="shared" ref="U23:AA23" si="12">U4+U8-U22</f>
        <v>79341</v>
      </c>
      <c r="V23" s="23">
        <f t="shared" si="12"/>
        <v>120002</v>
      </c>
      <c r="W23" s="23">
        <f t="shared" si="12"/>
        <v>113680</v>
      </c>
      <c r="X23" s="23">
        <f t="shared" si="12"/>
        <v>101473</v>
      </c>
      <c r="Y23" s="23">
        <f t="shared" si="12"/>
        <v>101473</v>
      </c>
      <c r="Z23" s="23">
        <f t="shared" si="12"/>
        <v>101473</v>
      </c>
      <c r="AA23" s="23">
        <f t="shared" si="12"/>
        <v>101473</v>
      </c>
    </row>
    <row r="24" spans="1:27">
      <c r="A24" s="13" t="s">
        <v>12</v>
      </c>
      <c r="B24" s="14"/>
      <c r="C24" s="165"/>
      <c r="D24" s="166"/>
      <c r="E24" s="26"/>
      <c r="F24" s="27"/>
      <c r="G24" s="26"/>
      <c r="H24" s="27"/>
      <c r="I24" s="26"/>
      <c r="J24" s="27"/>
      <c r="K24" s="26"/>
      <c r="L24" s="27"/>
      <c r="M24" s="13"/>
      <c r="N24" s="14"/>
      <c r="O24" s="188"/>
      <c r="P24" s="14"/>
      <c r="Q24" s="7"/>
      <c r="S24" s="49" t="s">
        <v>12</v>
      </c>
      <c r="T24" s="14"/>
      <c r="U24" s="7"/>
      <c r="V24" s="7"/>
      <c r="W24" s="7"/>
      <c r="X24" s="7"/>
      <c r="Y24" s="7"/>
      <c r="Z24" s="7"/>
      <c r="AA24" s="7"/>
    </row>
    <row r="25" spans="1:27">
      <c r="A25" s="17"/>
      <c r="B25" s="18"/>
      <c r="C25" s="167"/>
      <c r="D25" s="168"/>
      <c r="E25" s="28"/>
      <c r="F25" s="29"/>
      <c r="G25" s="28"/>
      <c r="H25" s="29"/>
      <c r="I25" s="28"/>
      <c r="J25" s="29"/>
      <c r="K25" s="28"/>
      <c r="L25" s="29"/>
      <c r="M25" s="17"/>
      <c r="N25" s="18"/>
      <c r="O25" s="17"/>
      <c r="P25" s="18"/>
      <c r="Q25" s="19"/>
      <c r="S25" s="17"/>
      <c r="T25" s="18"/>
      <c r="U25" s="19"/>
      <c r="V25" s="19"/>
      <c r="W25" s="19"/>
      <c r="X25" s="19"/>
      <c r="Y25" s="19"/>
      <c r="Z25" s="19"/>
      <c r="AA25" s="19"/>
    </row>
    <row r="26" spans="1:27">
      <c r="A26" s="17"/>
      <c r="B26" s="18"/>
      <c r="C26" s="167"/>
      <c r="D26" s="168"/>
      <c r="E26" s="28"/>
      <c r="F26" s="29"/>
      <c r="G26" s="28"/>
      <c r="H26" s="29"/>
      <c r="I26" s="28"/>
      <c r="J26" s="29"/>
      <c r="K26" s="28"/>
      <c r="L26" s="29"/>
      <c r="M26" s="17"/>
      <c r="N26" s="18"/>
      <c r="O26" s="17"/>
      <c r="P26" s="18"/>
      <c r="Q26" s="19"/>
      <c r="S26" s="17"/>
      <c r="T26" s="18"/>
      <c r="U26" s="19"/>
      <c r="V26" s="19"/>
      <c r="W26" s="19"/>
      <c r="X26" s="19"/>
      <c r="Y26" s="19"/>
      <c r="Z26" s="19"/>
      <c r="AA26" s="19"/>
    </row>
    <row r="27" spans="1:27">
      <c r="A27" s="17"/>
      <c r="B27" s="18"/>
      <c r="C27" s="167"/>
      <c r="D27" s="168"/>
      <c r="E27" s="28"/>
      <c r="F27" s="29"/>
      <c r="G27" s="28"/>
      <c r="H27" s="29"/>
      <c r="I27" s="28"/>
      <c r="J27" s="29"/>
      <c r="K27" s="28"/>
      <c r="L27" s="29"/>
      <c r="M27" s="17"/>
      <c r="N27" s="18"/>
      <c r="O27" s="17"/>
      <c r="P27" s="18"/>
      <c r="Q27" s="19"/>
      <c r="S27" s="17"/>
      <c r="T27" s="18"/>
      <c r="U27" s="19"/>
      <c r="V27" s="19"/>
      <c r="W27" s="19"/>
      <c r="X27" s="19"/>
      <c r="Y27" s="19"/>
      <c r="Z27" s="19"/>
      <c r="AA27" s="19"/>
    </row>
    <row r="28" spans="1:27">
      <c r="A28" s="17"/>
      <c r="B28" s="18"/>
      <c r="C28" s="167"/>
      <c r="D28" s="168"/>
      <c r="E28" s="28"/>
      <c r="F28" s="29"/>
      <c r="G28" s="28"/>
      <c r="H28" s="29"/>
      <c r="I28" s="28"/>
      <c r="J28" s="29"/>
      <c r="K28" s="28"/>
      <c r="L28" s="29"/>
      <c r="M28" s="17"/>
      <c r="N28" s="18"/>
      <c r="O28" s="17"/>
      <c r="P28" s="18"/>
      <c r="Q28" s="19"/>
      <c r="S28" s="17"/>
      <c r="T28" s="18"/>
      <c r="U28" s="19"/>
      <c r="V28" s="19"/>
      <c r="W28" s="19"/>
      <c r="X28" s="19"/>
      <c r="Y28" s="19"/>
      <c r="Z28" s="19"/>
      <c r="AA28" s="19"/>
    </row>
    <row r="29" spans="1:27">
      <c r="A29" s="17"/>
      <c r="B29" s="18"/>
      <c r="C29" s="167"/>
      <c r="D29" s="168"/>
      <c r="E29" s="28"/>
      <c r="F29" s="29"/>
      <c r="G29" s="28"/>
      <c r="H29" s="29"/>
      <c r="I29" s="28"/>
      <c r="J29" s="29"/>
      <c r="K29" s="28"/>
      <c r="L29" s="29"/>
      <c r="M29" s="17"/>
      <c r="N29" s="18"/>
      <c r="O29" s="17"/>
      <c r="P29" s="18"/>
      <c r="Q29" s="19"/>
      <c r="S29" s="17"/>
      <c r="T29" s="18"/>
      <c r="U29" s="19"/>
      <c r="V29" s="19"/>
      <c r="W29" s="19"/>
      <c r="X29" s="19"/>
      <c r="Y29" s="19"/>
      <c r="Z29" s="19"/>
      <c r="AA29" s="19"/>
    </row>
    <row r="30" spans="1:27">
      <c r="A30" s="17"/>
      <c r="B30" s="18"/>
      <c r="C30" s="167"/>
      <c r="D30" s="168"/>
      <c r="E30" s="28"/>
      <c r="F30" s="29"/>
      <c r="G30" s="28"/>
      <c r="H30" s="29"/>
      <c r="I30" s="28"/>
      <c r="J30" s="29"/>
      <c r="K30" s="28"/>
      <c r="L30" s="29"/>
      <c r="M30" s="17"/>
      <c r="N30" s="18"/>
      <c r="O30" s="17"/>
      <c r="P30" s="18"/>
      <c r="Q30" s="19"/>
      <c r="S30" s="17"/>
      <c r="T30" s="18"/>
      <c r="U30" s="19"/>
      <c r="V30" s="19"/>
      <c r="W30" s="19"/>
      <c r="X30" s="19"/>
      <c r="Y30" s="19"/>
      <c r="Z30" s="19"/>
      <c r="AA30" s="19"/>
    </row>
    <row r="31" spans="1:27">
      <c r="A31" s="15"/>
      <c r="B31" s="16"/>
      <c r="C31" s="169"/>
      <c r="D31" s="170"/>
      <c r="E31" s="30"/>
      <c r="F31" s="31"/>
      <c r="G31" s="30"/>
      <c r="H31" s="31"/>
      <c r="I31" s="30"/>
      <c r="J31" s="31"/>
      <c r="K31" s="30"/>
      <c r="L31" s="31"/>
      <c r="M31" s="15"/>
      <c r="N31" s="16"/>
      <c r="O31" s="15"/>
      <c r="P31" s="16"/>
      <c r="Q31" s="5"/>
      <c r="S31" s="15"/>
      <c r="T31" s="16"/>
      <c r="U31" s="5"/>
      <c r="V31" s="5"/>
      <c r="W31" s="5"/>
      <c r="X31" s="5"/>
      <c r="Y31" s="5"/>
      <c r="Z31" s="5"/>
      <c r="AA31" s="5"/>
    </row>
    <row r="32" spans="1:27"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7">
      <c r="A33" s="21" t="str">
        <f>A1</f>
        <v>2021年</v>
      </c>
      <c r="B33" s="21"/>
      <c r="C33" s="46" t="str">
        <f>C1</f>
        <v>2月</v>
      </c>
      <c r="D33" s="47" t="s">
        <v>43</v>
      </c>
      <c r="E33" s="47"/>
      <c r="F33" s="47"/>
      <c r="G33" s="47"/>
      <c r="H33" s="47"/>
      <c r="I33" s="47"/>
      <c r="J33" s="47"/>
      <c r="K33" s="47"/>
      <c r="L33" s="47"/>
    </row>
    <row r="34" spans="1:17" ht="11.25" customHeight="1">
      <c r="A34" s="283"/>
      <c r="B34" s="284"/>
      <c r="C34" s="32">
        <v>7</v>
      </c>
      <c r="D34" s="12" t="s">
        <v>33</v>
      </c>
      <c r="E34" s="33">
        <v>8</v>
      </c>
      <c r="F34" s="22" t="s">
        <v>34</v>
      </c>
      <c r="G34" s="33">
        <v>9</v>
      </c>
      <c r="H34" s="22" t="s">
        <v>37</v>
      </c>
      <c r="I34" s="33">
        <v>10</v>
      </c>
      <c r="J34" s="22" t="s">
        <v>38</v>
      </c>
      <c r="K34" s="65">
        <v>11</v>
      </c>
      <c r="L34" s="66" t="s">
        <v>39</v>
      </c>
      <c r="M34" s="2">
        <v>12</v>
      </c>
      <c r="N34" s="22" t="s">
        <v>40</v>
      </c>
      <c r="O34" s="2">
        <v>13</v>
      </c>
      <c r="P34" s="22" t="s">
        <v>41</v>
      </c>
      <c r="Q34" s="290" t="s">
        <v>42</v>
      </c>
    </row>
    <row r="35" spans="1:17" ht="11.25" customHeight="1">
      <c r="A35" s="285"/>
      <c r="B35" s="286"/>
      <c r="C35" s="34" t="s">
        <v>31</v>
      </c>
      <c r="D35" s="34" t="s">
        <v>32</v>
      </c>
      <c r="E35" s="34" t="s">
        <v>31</v>
      </c>
      <c r="F35" s="34" t="s">
        <v>32</v>
      </c>
      <c r="G35" s="34" t="s">
        <v>31</v>
      </c>
      <c r="H35" s="34" t="s">
        <v>32</v>
      </c>
      <c r="I35" s="34" t="s">
        <v>31</v>
      </c>
      <c r="J35" s="34" t="s">
        <v>32</v>
      </c>
      <c r="K35" s="34" t="s">
        <v>31</v>
      </c>
      <c r="L35" s="34" t="s">
        <v>32</v>
      </c>
      <c r="M35" s="11" t="s">
        <v>31</v>
      </c>
      <c r="N35" s="11" t="s">
        <v>32</v>
      </c>
      <c r="O35" s="11" t="s">
        <v>31</v>
      </c>
      <c r="P35" s="11" t="s">
        <v>32</v>
      </c>
      <c r="Q35" s="291"/>
    </row>
    <row r="36" spans="1:17">
      <c r="A36" s="53" t="s">
        <v>13</v>
      </c>
      <c r="B36" s="54"/>
      <c r="C36" s="50"/>
      <c r="D36" s="51">
        <f>P23</f>
        <v>79341</v>
      </c>
      <c r="E36" s="50"/>
      <c r="F36" s="52">
        <f>D55</f>
        <v>76538</v>
      </c>
      <c r="G36" s="50"/>
      <c r="H36" s="52">
        <f>F55</f>
        <v>76538</v>
      </c>
      <c r="I36" s="50"/>
      <c r="J36" s="52">
        <f>H55</f>
        <v>75772</v>
      </c>
      <c r="K36" s="50"/>
      <c r="L36" s="52">
        <f>J55</f>
        <v>155772</v>
      </c>
      <c r="M36" s="50"/>
      <c r="N36" s="52">
        <f>L55</f>
        <v>120714</v>
      </c>
      <c r="O36" s="50"/>
      <c r="P36" s="52">
        <f>N55</f>
        <v>120002</v>
      </c>
      <c r="Q36" s="51">
        <f>D36</f>
        <v>79341</v>
      </c>
    </row>
    <row r="37" spans="1:17" ht="13" customHeight="1">
      <c r="A37" s="280" t="s">
        <v>36</v>
      </c>
      <c r="B37" s="5" t="s">
        <v>55</v>
      </c>
      <c r="C37" s="35"/>
      <c r="D37" s="36"/>
      <c r="E37" s="35"/>
      <c r="F37" s="36"/>
      <c r="G37" s="35"/>
      <c r="H37" s="36"/>
      <c r="I37" s="35" t="s">
        <v>155</v>
      </c>
      <c r="J37" s="36">
        <v>110100</v>
      </c>
      <c r="K37" s="35"/>
      <c r="L37" s="36"/>
      <c r="M37" s="6"/>
      <c r="N37" s="24"/>
      <c r="O37" s="6"/>
      <c r="P37" s="24"/>
      <c r="Q37" s="24">
        <f>SUM(D37,F37,H37,J37,L37,N37,P37)</f>
        <v>110100</v>
      </c>
    </row>
    <row r="38" spans="1:17">
      <c r="A38" s="281"/>
      <c r="B38" s="6" t="s">
        <v>11</v>
      </c>
      <c r="C38" s="35"/>
      <c r="D38" s="36"/>
      <c r="E38" s="35"/>
      <c r="F38" s="36"/>
      <c r="G38" s="35"/>
      <c r="H38" s="36"/>
      <c r="I38" s="35"/>
      <c r="J38" s="36"/>
      <c r="K38" s="35"/>
      <c r="L38" s="36"/>
      <c r="M38" s="6"/>
      <c r="N38" s="24"/>
      <c r="O38" s="6"/>
      <c r="P38" s="24"/>
      <c r="Q38" s="24">
        <f>SUM(D38,F38,H38,J38,L38,N38,P38)</f>
        <v>0</v>
      </c>
    </row>
    <row r="39" spans="1:17">
      <c r="A39" s="282"/>
      <c r="B39" s="7" t="s">
        <v>14</v>
      </c>
      <c r="C39" s="35"/>
      <c r="D39" s="36"/>
      <c r="E39" s="35"/>
      <c r="F39" s="36"/>
      <c r="G39" s="35"/>
      <c r="H39" s="36"/>
      <c r="I39" s="35"/>
      <c r="J39" s="36"/>
      <c r="K39" s="35"/>
      <c r="L39" s="36"/>
      <c r="M39" s="6"/>
      <c r="N39" s="24"/>
      <c r="O39" s="6"/>
      <c r="P39" s="24"/>
      <c r="Q39" s="24">
        <f>SUM(D39,F39,H39,J39,L39,N39,P39)</f>
        <v>0</v>
      </c>
    </row>
    <row r="40" spans="1:17">
      <c r="A40" s="53" t="s">
        <v>15</v>
      </c>
      <c r="B40" s="54"/>
      <c r="C40" s="50"/>
      <c r="D40" s="52">
        <f>SUM(D37:D39)</f>
        <v>0</v>
      </c>
      <c r="E40" s="50"/>
      <c r="F40" s="52">
        <f>SUM(F37:F39)</f>
        <v>0</v>
      </c>
      <c r="G40" s="50"/>
      <c r="H40" s="52">
        <f>SUM(H37:H39)</f>
        <v>0</v>
      </c>
      <c r="I40" s="50"/>
      <c r="J40" s="52">
        <f>SUM(J37:J39)</f>
        <v>110100</v>
      </c>
      <c r="K40" s="50"/>
      <c r="L40" s="52">
        <f>SUM(L37:L39)</f>
        <v>0</v>
      </c>
      <c r="M40" s="50"/>
      <c r="N40" s="52">
        <f>SUM(N37:N39)</f>
        <v>0</v>
      </c>
      <c r="O40" s="50"/>
      <c r="P40" s="52">
        <f>SUM(P37:P39)</f>
        <v>0</v>
      </c>
      <c r="Q40" s="52">
        <f>SUM(Q37:Q39)</f>
        <v>110100</v>
      </c>
    </row>
    <row r="41" spans="1:17" ht="13" customHeight="1">
      <c r="A41" s="287" t="s">
        <v>28</v>
      </c>
      <c r="B41" s="1" t="s">
        <v>16</v>
      </c>
      <c r="C41" s="35"/>
      <c r="D41" s="36"/>
      <c r="E41" s="35"/>
      <c r="F41" s="36"/>
      <c r="G41" s="35"/>
      <c r="H41" s="36"/>
      <c r="I41" s="35"/>
      <c r="J41" s="36"/>
      <c r="K41" s="35"/>
      <c r="L41" s="36"/>
      <c r="M41" s="6"/>
      <c r="N41" s="24"/>
      <c r="O41" s="6"/>
      <c r="P41" s="24"/>
      <c r="Q41" s="24">
        <f>SUM(D41,F41,H41,J41,L41,N41,P41)</f>
        <v>0</v>
      </c>
    </row>
    <row r="42" spans="1:17" ht="13" customHeight="1">
      <c r="A42" s="288"/>
      <c r="B42" s="1" t="s">
        <v>17</v>
      </c>
      <c r="C42" s="35"/>
      <c r="D42" s="36"/>
      <c r="E42" s="35"/>
      <c r="F42" s="36"/>
      <c r="G42" s="35"/>
      <c r="H42" s="36"/>
      <c r="I42" s="35"/>
      <c r="J42" s="36"/>
      <c r="K42" s="35"/>
      <c r="L42" s="36"/>
      <c r="M42" s="6"/>
      <c r="N42" s="24"/>
      <c r="O42" s="6"/>
      <c r="P42" s="24"/>
      <c r="Q42" s="24">
        <f>SUM(D42,F42,H42,J42,L42,N42,P42)</f>
        <v>0</v>
      </c>
    </row>
    <row r="43" spans="1:17" ht="13" customHeight="1">
      <c r="A43" s="288"/>
      <c r="B43" s="1" t="s">
        <v>26</v>
      </c>
      <c r="C43" s="35" t="s">
        <v>164</v>
      </c>
      <c r="D43" s="36">
        <f>1700+1103</f>
        <v>2803</v>
      </c>
      <c r="E43" s="35"/>
      <c r="F43" s="36"/>
      <c r="G43" s="35" t="s">
        <v>163</v>
      </c>
      <c r="H43" s="36">
        <v>766</v>
      </c>
      <c r="I43" s="35" t="s">
        <v>165</v>
      </c>
      <c r="J43" s="36"/>
      <c r="K43" s="35" t="s">
        <v>161</v>
      </c>
      <c r="L43" s="36">
        <f>550+608</f>
        <v>1158</v>
      </c>
      <c r="M43" s="6"/>
      <c r="N43" s="24"/>
      <c r="O43" s="6" t="s">
        <v>166</v>
      </c>
      <c r="P43" s="24"/>
      <c r="Q43" s="24">
        <f>SUM(D43,F43,H43,J43,L43,N43,P43)</f>
        <v>4727</v>
      </c>
    </row>
    <row r="44" spans="1:17" ht="14">
      <c r="A44" s="288"/>
      <c r="B44" s="55" t="s">
        <v>18</v>
      </c>
      <c r="C44" s="50"/>
      <c r="D44" s="52">
        <f>SUM(D41:D43)</f>
        <v>2803</v>
      </c>
      <c r="E44" s="50"/>
      <c r="F44" s="52">
        <f>SUM(F41:F43)</f>
        <v>0</v>
      </c>
      <c r="G44" s="50"/>
      <c r="H44" s="52">
        <f>SUM(H41:H43)</f>
        <v>766</v>
      </c>
      <c r="I44" s="50"/>
      <c r="J44" s="52">
        <f>SUM(J41:J43)</f>
        <v>0</v>
      </c>
      <c r="K44" s="50"/>
      <c r="L44" s="52">
        <f>SUM(L41:L43)</f>
        <v>1158</v>
      </c>
      <c r="M44" s="50"/>
      <c r="N44" s="52">
        <f>SUM(N41:N43)</f>
        <v>0</v>
      </c>
      <c r="O44" s="50"/>
      <c r="P44" s="52">
        <f>SUM(P41:P43)</f>
        <v>0</v>
      </c>
      <c r="Q44" s="52">
        <f>SUM(Q41:Q43)</f>
        <v>4727</v>
      </c>
    </row>
    <row r="45" spans="1:17" ht="14">
      <c r="A45" s="288"/>
      <c r="B45" s="1" t="s">
        <v>27</v>
      </c>
      <c r="C45" s="35"/>
      <c r="D45" s="36"/>
      <c r="E45" s="35"/>
      <c r="F45" s="36"/>
      <c r="G45" s="35"/>
      <c r="H45" s="36"/>
      <c r="I45" s="35"/>
      <c r="J45" s="36"/>
      <c r="K45" s="35" t="s">
        <v>107</v>
      </c>
      <c r="L45" s="36">
        <v>30000</v>
      </c>
      <c r="M45" s="6"/>
      <c r="N45" s="24"/>
      <c r="O45" s="6"/>
      <c r="P45" s="24"/>
      <c r="Q45" s="24">
        <f t="shared" ref="Q45:Q52" si="13">SUM(D45,F45,H45,J45,L45,N45,P45)</f>
        <v>30000</v>
      </c>
    </row>
    <row r="46" spans="1:17" ht="14">
      <c r="A46" s="288"/>
      <c r="B46" s="1" t="s">
        <v>29</v>
      </c>
      <c r="C46" s="35"/>
      <c r="D46" s="36"/>
      <c r="E46" s="35"/>
      <c r="F46" s="36"/>
      <c r="G46" s="35"/>
      <c r="H46" s="36"/>
      <c r="I46" s="35" t="s">
        <v>156</v>
      </c>
      <c r="J46" s="36">
        <v>30100</v>
      </c>
      <c r="K46" s="35"/>
      <c r="L46" s="36"/>
      <c r="M46" s="6"/>
      <c r="N46" s="24"/>
      <c r="O46" s="6"/>
      <c r="P46" s="24"/>
      <c r="Q46" s="24">
        <f t="shared" si="13"/>
        <v>30100</v>
      </c>
    </row>
    <row r="47" spans="1:17" ht="14">
      <c r="A47" s="288"/>
      <c r="B47" s="1" t="s">
        <v>20</v>
      </c>
      <c r="C47" s="35"/>
      <c r="D47" s="36"/>
      <c r="E47" s="35"/>
      <c r="F47" s="36"/>
      <c r="G47" s="35"/>
      <c r="H47" s="36"/>
      <c r="I47" s="35"/>
      <c r="J47" s="36"/>
      <c r="K47" s="35"/>
      <c r="L47" s="36"/>
      <c r="M47" s="6"/>
      <c r="N47" s="24"/>
      <c r="O47" s="6"/>
      <c r="P47" s="24"/>
      <c r="Q47" s="24">
        <f t="shared" si="13"/>
        <v>0</v>
      </c>
    </row>
    <row r="48" spans="1:17" ht="14">
      <c r="A48" s="288"/>
      <c r="B48" s="1" t="s">
        <v>21</v>
      </c>
      <c r="C48" s="35"/>
      <c r="D48" s="36"/>
      <c r="E48" s="35"/>
      <c r="F48" s="36"/>
      <c r="G48" s="35"/>
      <c r="H48" s="36"/>
      <c r="I48" s="35"/>
      <c r="J48" s="36"/>
      <c r="K48" s="35"/>
      <c r="L48" s="36"/>
      <c r="M48" s="6"/>
      <c r="N48" s="24"/>
      <c r="O48" s="6"/>
      <c r="P48" s="24"/>
      <c r="Q48" s="24">
        <f t="shared" si="13"/>
        <v>0</v>
      </c>
    </row>
    <row r="49" spans="1:17" ht="14">
      <c r="A49" s="288"/>
      <c r="B49" s="1" t="s">
        <v>22</v>
      </c>
      <c r="C49" s="35"/>
      <c r="D49" s="36"/>
      <c r="E49" s="35"/>
      <c r="F49" s="36"/>
      <c r="G49" s="35"/>
      <c r="H49" s="36"/>
      <c r="I49" s="35"/>
      <c r="J49" s="36"/>
      <c r="K49" s="35"/>
      <c r="L49" s="36"/>
      <c r="M49" s="6"/>
      <c r="N49" s="24"/>
      <c r="O49" s="6"/>
      <c r="P49" s="24"/>
      <c r="Q49" s="24">
        <f t="shared" si="13"/>
        <v>0</v>
      </c>
    </row>
    <row r="50" spans="1:17" ht="14">
      <c r="A50" s="288"/>
      <c r="B50" s="1" t="s">
        <v>23</v>
      </c>
      <c r="C50" s="35"/>
      <c r="D50" s="36"/>
      <c r="E50" s="35"/>
      <c r="F50" s="36"/>
      <c r="G50" s="35"/>
      <c r="H50" s="36"/>
      <c r="I50" s="35"/>
      <c r="J50" s="36"/>
      <c r="K50" s="35" t="s">
        <v>160</v>
      </c>
      <c r="L50" s="36">
        <f>(3300-1500)+(4600-2500)</f>
        <v>3900</v>
      </c>
      <c r="M50" s="6"/>
      <c r="N50" s="24"/>
      <c r="O50" s="6"/>
      <c r="P50" s="24"/>
      <c r="Q50" s="24">
        <f t="shared" si="13"/>
        <v>3900</v>
      </c>
    </row>
    <row r="51" spans="1:17" ht="14">
      <c r="A51" s="288"/>
      <c r="B51" s="1" t="s">
        <v>19</v>
      </c>
      <c r="C51" s="35"/>
      <c r="D51" s="36"/>
      <c r="E51" s="35"/>
      <c r="F51" s="36"/>
      <c r="G51" s="35"/>
      <c r="H51" s="36"/>
      <c r="I51" s="35"/>
      <c r="J51" s="36"/>
      <c r="K51" s="35"/>
      <c r="L51" s="36"/>
      <c r="M51" s="6" t="s">
        <v>159</v>
      </c>
      <c r="N51" s="24">
        <v>712</v>
      </c>
      <c r="O51" s="6"/>
      <c r="P51" s="24"/>
      <c r="Q51" s="24">
        <f t="shared" si="13"/>
        <v>712</v>
      </c>
    </row>
    <row r="52" spans="1:17" ht="14">
      <c r="A52" s="288"/>
      <c r="B52" s="1" t="s">
        <v>30</v>
      </c>
      <c r="C52" s="35"/>
      <c r="D52" s="36"/>
      <c r="E52" s="35"/>
      <c r="F52" s="36"/>
      <c r="G52" s="35"/>
      <c r="H52" s="36"/>
      <c r="I52" s="35"/>
      <c r="J52" s="36"/>
      <c r="K52" s="35"/>
      <c r="L52" s="36"/>
      <c r="M52" s="6"/>
      <c r="N52" s="24"/>
      <c r="O52" s="6"/>
      <c r="P52" s="24"/>
      <c r="Q52" s="24">
        <f t="shared" si="13"/>
        <v>0</v>
      </c>
    </row>
    <row r="53" spans="1:17" ht="14">
      <c r="A53" s="289"/>
      <c r="B53" s="55" t="s">
        <v>18</v>
      </c>
      <c r="C53" s="52"/>
      <c r="D53" s="52">
        <f>SUM(D45:D52)</f>
        <v>0</v>
      </c>
      <c r="E53" s="52"/>
      <c r="F53" s="52">
        <f>SUM(F45:F52)</f>
        <v>0</v>
      </c>
      <c r="G53" s="52"/>
      <c r="H53" s="52">
        <f>SUM(H45:H52)</f>
        <v>0</v>
      </c>
      <c r="I53" s="52"/>
      <c r="J53" s="52">
        <f>SUM(J45:J52)</f>
        <v>30100</v>
      </c>
      <c r="K53" s="52"/>
      <c r="L53" s="52">
        <f>SUM(L45:L52)</f>
        <v>33900</v>
      </c>
      <c r="M53" s="52"/>
      <c r="N53" s="52">
        <f>SUM(N45:N52)</f>
        <v>712</v>
      </c>
      <c r="O53" s="52"/>
      <c r="P53" s="52">
        <f>SUM(P45:P52)</f>
        <v>0</v>
      </c>
      <c r="Q53" s="52">
        <f>SUM(Q45:Q52)</f>
        <v>64712</v>
      </c>
    </row>
    <row r="54" spans="1:17">
      <c r="A54" s="53" t="s">
        <v>24</v>
      </c>
      <c r="B54" s="54"/>
      <c r="C54" s="52"/>
      <c r="D54" s="52">
        <f>D44+D53</f>
        <v>2803</v>
      </c>
      <c r="E54" s="52"/>
      <c r="F54" s="52">
        <f>F44+F53</f>
        <v>0</v>
      </c>
      <c r="G54" s="52"/>
      <c r="H54" s="52">
        <f>H44+H53</f>
        <v>766</v>
      </c>
      <c r="I54" s="52"/>
      <c r="J54" s="52">
        <f>J44+J53</f>
        <v>30100</v>
      </c>
      <c r="K54" s="52"/>
      <c r="L54" s="52">
        <f>L44+L53</f>
        <v>35058</v>
      </c>
      <c r="M54" s="52"/>
      <c r="N54" s="52">
        <f>N44+N53</f>
        <v>712</v>
      </c>
      <c r="O54" s="52"/>
      <c r="P54" s="52">
        <f>P44+P53</f>
        <v>0</v>
      </c>
      <c r="Q54" s="52">
        <f>Q44+Q53</f>
        <v>69439</v>
      </c>
    </row>
    <row r="55" spans="1:17">
      <c r="A55" s="57" t="s">
        <v>25</v>
      </c>
      <c r="B55" s="56"/>
      <c r="C55" s="58"/>
      <c r="D55" s="58">
        <f>D36+D40-D54</f>
        <v>76538</v>
      </c>
      <c r="E55" s="58"/>
      <c r="F55" s="58">
        <f>F36+F40-F54</f>
        <v>76538</v>
      </c>
      <c r="G55" s="58"/>
      <c r="H55" s="58">
        <f>H36+H40-H54</f>
        <v>75772</v>
      </c>
      <c r="I55" s="58"/>
      <c r="J55" s="58">
        <f>J36+J40-J54</f>
        <v>155772</v>
      </c>
      <c r="K55" s="58"/>
      <c r="L55" s="58">
        <f>L36+L40-L54</f>
        <v>120714</v>
      </c>
      <c r="M55" s="58"/>
      <c r="N55" s="58">
        <f>N36+N40-N54</f>
        <v>120002</v>
      </c>
      <c r="O55" s="58"/>
      <c r="P55" s="58">
        <f>P36+P40-P54</f>
        <v>120002</v>
      </c>
      <c r="Q55" s="58">
        <f>Q36+Q40-Q54</f>
        <v>120002</v>
      </c>
    </row>
    <row r="56" spans="1:17">
      <c r="A56" s="13" t="s">
        <v>12</v>
      </c>
      <c r="B56" s="14"/>
      <c r="C56" s="188"/>
      <c r="D56" s="27"/>
      <c r="E56" s="26"/>
      <c r="F56" s="27"/>
      <c r="G56" s="188"/>
      <c r="H56" s="27"/>
      <c r="I56" s="26"/>
      <c r="J56" s="27"/>
      <c r="K56" s="26"/>
      <c r="L56" s="27"/>
      <c r="M56" s="13"/>
      <c r="N56" s="14"/>
      <c r="O56" s="13"/>
      <c r="P56" s="14"/>
      <c r="Q56" s="7"/>
    </row>
    <row r="57" spans="1:17">
      <c r="A57" s="17"/>
      <c r="B57" s="18"/>
      <c r="C57" s="28"/>
      <c r="D57" s="29"/>
      <c r="E57" s="28"/>
      <c r="F57" s="29"/>
      <c r="G57" s="28" t="s">
        <v>158</v>
      </c>
      <c r="H57" s="29"/>
      <c r="I57" s="28"/>
      <c r="J57" s="29"/>
      <c r="K57" s="28"/>
      <c r="L57" s="29"/>
      <c r="M57" s="17"/>
      <c r="N57" s="18"/>
      <c r="O57" s="17"/>
      <c r="P57" s="18"/>
      <c r="Q57" s="19"/>
    </row>
    <row r="58" spans="1:17">
      <c r="A58" s="17"/>
      <c r="B58" s="18"/>
      <c r="C58" s="28"/>
      <c r="D58" s="29"/>
      <c r="E58" s="28"/>
      <c r="F58" s="29"/>
      <c r="G58" s="28"/>
      <c r="H58" s="29"/>
      <c r="I58" s="28"/>
      <c r="J58" s="29"/>
      <c r="K58" s="28"/>
      <c r="L58" s="29"/>
      <c r="M58" s="17"/>
      <c r="N58" s="18"/>
      <c r="O58" s="17"/>
      <c r="P58" s="18"/>
      <c r="Q58" s="19"/>
    </row>
    <row r="59" spans="1:17">
      <c r="A59" s="17"/>
      <c r="B59" s="18"/>
      <c r="C59" s="28"/>
      <c r="D59" s="29"/>
      <c r="E59" s="28"/>
      <c r="F59" s="29"/>
      <c r="G59" s="28"/>
      <c r="H59" s="29"/>
      <c r="I59" s="28"/>
      <c r="J59" s="29"/>
      <c r="K59" s="28"/>
      <c r="L59" s="29"/>
      <c r="M59" s="17"/>
      <c r="N59" s="18"/>
      <c r="O59" s="17"/>
      <c r="P59" s="18"/>
      <c r="Q59" s="19"/>
    </row>
    <row r="60" spans="1:17">
      <c r="A60" s="17"/>
      <c r="B60" s="18"/>
      <c r="C60" s="28"/>
      <c r="D60" s="29"/>
      <c r="E60" s="28"/>
      <c r="F60" s="29"/>
      <c r="G60" s="28"/>
      <c r="H60" s="29"/>
      <c r="I60" s="28"/>
      <c r="J60" s="29"/>
      <c r="K60" s="28"/>
      <c r="L60" s="29"/>
      <c r="M60" s="17"/>
      <c r="N60" s="18"/>
      <c r="O60" s="17"/>
      <c r="P60" s="18"/>
      <c r="Q60" s="19"/>
    </row>
    <row r="61" spans="1:17">
      <c r="A61" s="17"/>
      <c r="B61" s="18"/>
      <c r="C61" s="28"/>
      <c r="D61" s="29"/>
      <c r="E61" s="28"/>
      <c r="F61" s="29"/>
      <c r="G61" s="28"/>
      <c r="H61" s="29"/>
      <c r="I61" s="28"/>
      <c r="J61" s="29"/>
      <c r="K61" s="28"/>
      <c r="L61" s="29"/>
      <c r="M61" s="17"/>
      <c r="N61" s="18"/>
      <c r="O61" s="17"/>
      <c r="P61" s="18"/>
      <c r="Q61" s="19"/>
    </row>
    <row r="62" spans="1:17">
      <c r="A62" s="17"/>
      <c r="B62" s="18"/>
      <c r="C62" s="28"/>
      <c r="D62" s="29"/>
      <c r="E62" s="28"/>
      <c r="F62" s="29"/>
      <c r="G62" s="28"/>
      <c r="H62" s="29"/>
      <c r="I62" s="28"/>
      <c r="J62" s="29"/>
      <c r="K62" s="28"/>
      <c r="L62" s="29"/>
      <c r="M62" s="17"/>
      <c r="N62" s="18"/>
      <c r="O62" s="17"/>
      <c r="P62" s="18"/>
      <c r="Q62" s="19"/>
    </row>
    <row r="63" spans="1:17">
      <c r="A63" s="15"/>
      <c r="B63" s="16"/>
      <c r="C63" s="30"/>
      <c r="D63" s="31"/>
      <c r="E63" s="30"/>
      <c r="F63" s="31"/>
      <c r="G63" s="30"/>
      <c r="H63" s="31"/>
      <c r="I63" s="30"/>
      <c r="J63" s="31"/>
      <c r="K63" s="30"/>
      <c r="L63" s="31"/>
      <c r="M63" s="15"/>
      <c r="N63" s="16"/>
      <c r="O63" s="15"/>
      <c r="P63" s="16"/>
      <c r="Q63" s="5"/>
    </row>
    <row r="64" spans="1:17">
      <c r="A64" s="25"/>
      <c r="B64" s="45"/>
      <c r="C64" s="45"/>
      <c r="D64" s="45"/>
      <c r="E64" s="45"/>
      <c r="F64" s="45"/>
      <c r="G64" s="45"/>
      <c r="H64" s="45"/>
      <c r="I64" s="45"/>
      <c r="J64" s="25"/>
      <c r="K64" s="25"/>
      <c r="L64" s="25"/>
      <c r="M64" s="25"/>
      <c r="N64" s="25"/>
      <c r="O64" s="25"/>
      <c r="P64" s="25"/>
      <c r="Q64" s="25"/>
    </row>
    <row r="65" spans="1:17">
      <c r="A65" s="21" t="str">
        <f>A1</f>
        <v>2021年</v>
      </c>
      <c r="B65" s="46"/>
      <c r="C65" s="46" t="str">
        <f>C1</f>
        <v>2月</v>
      </c>
      <c r="D65" s="47" t="s">
        <v>44</v>
      </c>
      <c r="E65" s="47"/>
      <c r="F65" s="47"/>
      <c r="G65" s="47"/>
      <c r="H65" s="47"/>
      <c r="I65" s="47"/>
    </row>
    <row r="66" spans="1:17" ht="11.25" customHeight="1">
      <c r="A66" s="283"/>
      <c r="B66" s="284"/>
      <c r="C66" s="32">
        <v>14</v>
      </c>
      <c r="D66" s="12" t="s">
        <v>33</v>
      </c>
      <c r="E66" s="33">
        <v>15</v>
      </c>
      <c r="F66" s="22" t="s">
        <v>34</v>
      </c>
      <c r="G66" s="33">
        <v>16</v>
      </c>
      <c r="H66" s="22" t="s">
        <v>37</v>
      </c>
      <c r="I66" s="33">
        <v>17</v>
      </c>
      <c r="J66" s="22" t="s">
        <v>38</v>
      </c>
      <c r="K66" s="33">
        <v>18</v>
      </c>
      <c r="L66" s="22" t="s">
        <v>39</v>
      </c>
      <c r="M66" s="2">
        <v>19</v>
      </c>
      <c r="N66" s="22" t="s">
        <v>40</v>
      </c>
      <c r="O66" s="2">
        <v>20</v>
      </c>
      <c r="P66" s="22" t="s">
        <v>41</v>
      </c>
      <c r="Q66" s="290" t="s">
        <v>42</v>
      </c>
    </row>
    <row r="67" spans="1:17" ht="11.25" customHeight="1">
      <c r="A67" s="285"/>
      <c r="B67" s="286"/>
      <c r="C67" s="34" t="s">
        <v>31</v>
      </c>
      <c r="D67" s="34" t="s">
        <v>32</v>
      </c>
      <c r="E67" s="34" t="s">
        <v>31</v>
      </c>
      <c r="F67" s="34" t="s">
        <v>32</v>
      </c>
      <c r="G67" s="34" t="s">
        <v>31</v>
      </c>
      <c r="H67" s="34" t="s">
        <v>32</v>
      </c>
      <c r="I67" s="34" t="s">
        <v>31</v>
      </c>
      <c r="J67" s="34" t="s">
        <v>32</v>
      </c>
      <c r="K67" s="34" t="s">
        <v>31</v>
      </c>
      <c r="L67" s="34" t="s">
        <v>32</v>
      </c>
      <c r="M67" s="11" t="s">
        <v>31</v>
      </c>
      <c r="N67" s="11" t="s">
        <v>32</v>
      </c>
      <c r="O67" s="11" t="s">
        <v>31</v>
      </c>
      <c r="P67" s="11" t="s">
        <v>32</v>
      </c>
      <c r="Q67" s="291"/>
    </row>
    <row r="68" spans="1:17">
      <c r="A68" s="53" t="s">
        <v>13</v>
      </c>
      <c r="B68" s="54"/>
      <c r="C68" s="50"/>
      <c r="D68" s="51">
        <f>P55</f>
        <v>120002</v>
      </c>
      <c r="E68" s="50"/>
      <c r="F68" s="52">
        <f>D87</f>
        <v>120002</v>
      </c>
      <c r="G68" s="50"/>
      <c r="H68" s="52">
        <f>F87</f>
        <v>119668</v>
      </c>
      <c r="I68" s="50"/>
      <c r="J68" s="52">
        <f>H87</f>
        <v>119217</v>
      </c>
      <c r="K68" s="50"/>
      <c r="L68" s="52">
        <f>J87</f>
        <v>116934</v>
      </c>
      <c r="M68" s="50"/>
      <c r="N68" s="52">
        <f>L87</f>
        <v>116228</v>
      </c>
      <c r="O68" s="50"/>
      <c r="P68" s="52">
        <f>N87</f>
        <v>115342</v>
      </c>
      <c r="Q68" s="51">
        <f>D68</f>
        <v>120002</v>
      </c>
    </row>
    <row r="69" spans="1:17" ht="13" customHeight="1">
      <c r="A69" s="280" t="s">
        <v>36</v>
      </c>
      <c r="B69" s="5" t="s">
        <v>55</v>
      </c>
      <c r="C69" s="35"/>
      <c r="D69" s="36"/>
      <c r="E69" s="35"/>
      <c r="F69" s="36"/>
      <c r="G69" s="35"/>
      <c r="H69" s="36"/>
      <c r="I69" s="35"/>
      <c r="J69" s="36"/>
      <c r="K69" s="35"/>
      <c r="L69" s="36"/>
      <c r="M69" s="6"/>
      <c r="N69" s="24"/>
      <c r="O69" s="6"/>
      <c r="P69" s="24"/>
      <c r="Q69" s="24">
        <f>SUM(D69,F69,H69,J69,L69,N69,P69)</f>
        <v>0</v>
      </c>
    </row>
    <row r="70" spans="1:17">
      <c r="A70" s="281"/>
      <c r="B70" s="6" t="s">
        <v>11</v>
      </c>
      <c r="C70" s="35"/>
      <c r="D70" s="36"/>
      <c r="E70" s="35"/>
      <c r="F70" s="36"/>
      <c r="G70" s="35"/>
      <c r="H70" s="36"/>
      <c r="I70" s="35"/>
      <c r="J70" s="36"/>
      <c r="K70" s="35"/>
      <c r="L70" s="36"/>
      <c r="M70" s="6"/>
      <c r="N70" s="24"/>
      <c r="O70" s="6"/>
      <c r="P70" s="24"/>
      <c r="Q70" s="24">
        <f>SUM(D70,F70,H70,J70,L70,N70,P70)</f>
        <v>0</v>
      </c>
    </row>
    <row r="71" spans="1:17">
      <c r="A71" s="282"/>
      <c r="B71" s="7" t="s">
        <v>14</v>
      </c>
      <c r="C71" s="35"/>
      <c r="D71" s="36"/>
      <c r="E71" s="35"/>
      <c r="F71" s="36"/>
      <c r="G71" s="35"/>
      <c r="H71" s="36"/>
      <c r="I71" s="35"/>
      <c r="J71" s="36"/>
      <c r="K71" s="35"/>
      <c r="L71" s="36"/>
      <c r="M71" s="6"/>
      <c r="N71" s="24"/>
      <c r="O71" s="6"/>
      <c r="P71" s="24"/>
      <c r="Q71" s="24">
        <f>SUM(D71,F71,H71,J71,L71,N71,P71)</f>
        <v>0</v>
      </c>
    </row>
    <row r="72" spans="1:17">
      <c r="A72" s="53" t="s">
        <v>15</v>
      </c>
      <c r="B72" s="54"/>
      <c r="C72" s="50"/>
      <c r="D72" s="52">
        <f>SUM(D69:D71)</f>
        <v>0</v>
      </c>
      <c r="E72" s="50"/>
      <c r="F72" s="52">
        <f>SUM(F69:F71)</f>
        <v>0</v>
      </c>
      <c r="G72" s="50"/>
      <c r="H72" s="52">
        <f>SUM(H69:H71)</f>
        <v>0</v>
      </c>
      <c r="I72" s="50"/>
      <c r="J72" s="52">
        <f>SUM(J69:J71)</f>
        <v>0</v>
      </c>
      <c r="K72" s="50"/>
      <c r="L72" s="52">
        <f>SUM(L69:L71)</f>
        <v>0</v>
      </c>
      <c r="M72" s="50"/>
      <c r="N72" s="52">
        <f>SUM(N69:N71)</f>
        <v>0</v>
      </c>
      <c r="O72" s="50"/>
      <c r="P72" s="52">
        <f>SUM(P69:P71)</f>
        <v>0</v>
      </c>
      <c r="Q72" s="52">
        <f>SUM(Q69:Q71)</f>
        <v>0</v>
      </c>
    </row>
    <row r="73" spans="1:17" ht="13" customHeight="1">
      <c r="A73" s="287" t="s">
        <v>28</v>
      </c>
      <c r="B73" s="1" t="s">
        <v>16</v>
      </c>
      <c r="C73" s="35"/>
      <c r="D73" s="36"/>
      <c r="E73" s="35"/>
      <c r="F73" s="36"/>
      <c r="G73" s="35"/>
      <c r="H73" s="36"/>
      <c r="I73" s="35"/>
      <c r="J73" s="36"/>
      <c r="K73" s="35"/>
      <c r="L73" s="36"/>
      <c r="M73" s="6"/>
      <c r="N73" s="24"/>
      <c r="O73" s="6"/>
      <c r="P73" s="24"/>
      <c r="Q73" s="24">
        <f>SUM(D73,F73,H73,J73,L73,N73,P73)</f>
        <v>0</v>
      </c>
    </row>
    <row r="74" spans="1:17" ht="13" customHeight="1">
      <c r="A74" s="288"/>
      <c r="B74" s="1" t="s">
        <v>17</v>
      </c>
      <c r="C74" s="35" t="s">
        <v>167</v>
      </c>
      <c r="D74" s="36"/>
      <c r="E74" s="35"/>
      <c r="F74" s="36"/>
      <c r="G74" s="35"/>
      <c r="H74" s="36"/>
      <c r="I74" s="35" t="s">
        <v>132</v>
      </c>
      <c r="J74" s="36">
        <v>100</v>
      </c>
      <c r="K74" s="35"/>
      <c r="L74" s="36"/>
      <c r="M74" s="6"/>
      <c r="N74" s="24"/>
      <c r="O74" s="6"/>
      <c r="P74" s="24"/>
      <c r="Q74" s="24">
        <f>SUM(D74,F74,H74,J74,L74,N74,P74)</f>
        <v>100</v>
      </c>
    </row>
    <row r="75" spans="1:17" ht="13" customHeight="1">
      <c r="A75" s="288"/>
      <c r="B75" s="1" t="s">
        <v>26</v>
      </c>
      <c r="C75" s="35"/>
      <c r="D75" s="36"/>
      <c r="E75" s="35" t="s">
        <v>138</v>
      </c>
      <c r="F75" s="36">
        <v>334</v>
      </c>
      <c r="G75" s="35" t="s">
        <v>168</v>
      </c>
      <c r="H75" s="36">
        <v>451</v>
      </c>
      <c r="I75" s="35" t="s">
        <v>170</v>
      </c>
      <c r="J75" s="36">
        <f>1416+767</f>
        <v>2183</v>
      </c>
      <c r="K75" s="35" t="s">
        <v>169</v>
      </c>
      <c r="L75" s="36">
        <v>706</v>
      </c>
      <c r="M75" s="6" t="s">
        <v>125</v>
      </c>
      <c r="N75" s="24">
        <v>886</v>
      </c>
      <c r="O75" s="6" t="s">
        <v>171</v>
      </c>
      <c r="P75" s="24">
        <f>900+762</f>
        <v>1662</v>
      </c>
      <c r="Q75" s="24">
        <f>SUM(D75,F75,H75,J75,L75,N75,P75)</f>
        <v>6222</v>
      </c>
    </row>
    <row r="76" spans="1:17" ht="14">
      <c r="A76" s="288"/>
      <c r="B76" s="55" t="s">
        <v>18</v>
      </c>
      <c r="C76" s="50"/>
      <c r="D76" s="52">
        <f>SUM(D73:D75)</f>
        <v>0</v>
      </c>
      <c r="E76" s="50"/>
      <c r="F76" s="52">
        <f>SUM(F73:F75)</f>
        <v>334</v>
      </c>
      <c r="G76" s="50"/>
      <c r="H76" s="52">
        <f>SUM(H73:H75)</f>
        <v>451</v>
      </c>
      <c r="I76" s="50"/>
      <c r="J76" s="52">
        <f>SUM(J73:J75)</f>
        <v>2283</v>
      </c>
      <c r="K76" s="50"/>
      <c r="L76" s="52">
        <f>SUM(L73:L75)</f>
        <v>706</v>
      </c>
      <c r="M76" s="50"/>
      <c r="N76" s="52">
        <f>SUM(N73:N75)</f>
        <v>886</v>
      </c>
      <c r="O76" s="50"/>
      <c r="P76" s="52">
        <f>SUM(P73:P75)</f>
        <v>1662</v>
      </c>
      <c r="Q76" s="52">
        <f>SUM(Q73:Q75)</f>
        <v>6322</v>
      </c>
    </row>
    <row r="77" spans="1:17" ht="14">
      <c r="A77" s="288"/>
      <c r="B77" s="1" t="s">
        <v>27</v>
      </c>
      <c r="C77" s="35"/>
      <c r="D77" s="36"/>
      <c r="E77" s="35"/>
      <c r="F77" s="36"/>
      <c r="G77" s="35"/>
      <c r="H77" s="36"/>
      <c r="I77" s="35"/>
      <c r="J77" s="36"/>
      <c r="K77" s="35"/>
      <c r="L77" s="36"/>
      <c r="M77" s="6"/>
      <c r="N77" s="24"/>
      <c r="O77" s="6"/>
      <c r="P77" s="24"/>
      <c r="Q77" s="24">
        <f>SUM(D77,F77,H77,J77,L77,N77,P77)</f>
        <v>0</v>
      </c>
    </row>
    <row r="78" spans="1:17" ht="14">
      <c r="A78" s="288"/>
      <c r="B78" s="1" t="s">
        <v>29</v>
      </c>
      <c r="C78" s="35"/>
      <c r="D78" s="36"/>
      <c r="E78" s="35"/>
      <c r="F78" s="36"/>
      <c r="G78" s="35"/>
      <c r="H78" s="36"/>
      <c r="I78" s="35"/>
      <c r="J78" s="36"/>
      <c r="K78" s="35"/>
      <c r="L78" s="36"/>
      <c r="M78" s="6"/>
      <c r="N78" s="24"/>
      <c r="O78" s="6"/>
      <c r="P78" s="24"/>
      <c r="Q78" s="24">
        <f t="shared" ref="Q78:Q84" si="14">SUM(D78,F78,H78,J78,L78,N78,P78)</f>
        <v>0</v>
      </c>
    </row>
    <row r="79" spans="1:17" ht="14">
      <c r="A79" s="288"/>
      <c r="B79" s="1" t="s">
        <v>20</v>
      </c>
      <c r="C79" s="35"/>
      <c r="D79" s="36"/>
      <c r="E79" s="35"/>
      <c r="F79" s="36"/>
      <c r="G79" s="35"/>
      <c r="H79" s="36"/>
      <c r="I79" s="35"/>
      <c r="J79" s="36"/>
      <c r="K79" s="35"/>
      <c r="L79" s="36"/>
      <c r="M79" s="6"/>
      <c r="N79" s="24"/>
      <c r="O79" s="6"/>
      <c r="P79" s="24"/>
      <c r="Q79" s="24">
        <f t="shared" si="14"/>
        <v>0</v>
      </c>
    </row>
    <row r="80" spans="1:17" ht="14">
      <c r="A80" s="288"/>
      <c r="B80" s="1" t="s">
        <v>21</v>
      </c>
      <c r="C80" s="35"/>
      <c r="D80" s="36"/>
      <c r="E80" s="35"/>
      <c r="F80" s="36"/>
      <c r="G80" s="35"/>
      <c r="H80" s="36"/>
      <c r="I80" s="35"/>
      <c r="J80" s="36"/>
      <c r="K80" s="35"/>
      <c r="L80" s="36"/>
      <c r="M80" s="6"/>
      <c r="N80" s="24"/>
      <c r="O80" s="6"/>
      <c r="P80" s="24"/>
      <c r="Q80" s="24">
        <f t="shared" si="14"/>
        <v>0</v>
      </c>
    </row>
    <row r="81" spans="1:17" ht="14">
      <c r="A81" s="288"/>
      <c r="B81" s="1" t="s">
        <v>22</v>
      </c>
      <c r="C81" s="35"/>
      <c r="D81" s="36"/>
      <c r="E81" s="35"/>
      <c r="F81" s="36"/>
      <c r="G81" s="35"/>
      <c r="H81" s="36"/>
      <c r="I81" s="35"/>
      <c r="J81" s="36"/>
      <c r="K81" s="35"/>
      <c r="L81" s="36"/>
      <c r="M81" s="6"/>
      <c r="N81" s="24"/>
      <c r="O81" s="6"/>
      <c r="P81" s="24"/>
      <c r="Q81" s="24">
        <f t="shared" si="14"/>
        <v>0</v>
      </c>
    </row>
    <row r="82" spans="1:17" ht="14">
      <c r="A82" s="288"/>
      <c r="B82" s="1" t="s">
        <v>23</v>
      </c>
      <c r="C82" s="35"/>
      <c r="D82" s="36"/>
      <c r="E82" s="35"/>
      <c r="F82" s="36"/>
      <c r="G82" s="35"/>
      <c r="H82" s="36"/>
      <c r="I82" s="35"/>
      <c r="J82" s="36"/>
      <c r="K82" s="35"/>
      <c r="L82" s="36"/>
      <c r="M82" s="6"/>
      <c r="N82" s="24"/>
      <c r="O82" s="6"/>
      <c r="P82" s="24"/>
      <c r="Q82" s="24">
        <f t="shared" si="14"/>
        <v>0</v>
      </c>
    </row>
    <row r="83" spans="1:17" ht="14">
      <c r="A83" s="288"/>
      <c r="B83" s="1" t="s">
        <v>19</v>
      </c>
      <c r="C83" s="35"/>
      <c r="D83" s="36"/>
      <c r="E83" s="35"/>
      <c r="F83" s="36"/>
      <c r="G83" s="35"/>
      <c r="H83" s="36"/>
      <c r="I83" s="35"/>
      <c r="J83" s="36"/>
      <c r="K83" s="35"/>
      <c r="L83" s="36"/>
      <c r="M83" s="6"/>
      <c r="N83" s="24"/>
      <c r="O83" s="6"/>
      <c r="P83" s="24"/>
      <c r="Q83" s="24">
        <f t="shared" si="14"/>
        <v>0</v>
      </c>
    </row>
    <row r="84" spans="1:17" ht="14">
      <c r="A84" s="288"/>
      <c r="B84" s="1" t="s">
        <v>30</v>
      </c>
      <c r="C84" s="35"/>
      <c r="D84" s="36"/>
      <c r="E84" s="35"/>
      <c r="F84" s="36"/>
      <c r="G84" s="35"/>
      <c r="H84" s="36"/>
      <c r="I84" s="35"/>
      <c r="J84" s="36"/>
      <c r="K84" s="35"/>
      <c r="L84" s="36"/>
      <c r="M84" s="6"/>
      <c r="N84" s="24"/>
      <c r="O84" s="6"/>
      <c r="P84" s="24"/>
      <c r="Q84" s="24">
        <f t="shared" si="14"/>
        <v>0</v>
      </c>
    </row>
    <row r="85" spans="1:17" ht="14">
      <c r="A85" s="289"/>
      <c r="B85" s="55" t="s">
        <v>18</v>
      </c>
      <c r="C85" s="52"/>
      <c r="D85" s="52">
        <f>SUM(D77:D84)</f>
        <v>0</v>
      </c>
      <c r="E85" s="52"/>
      <c r="F85" s="52">
        <f>SUM(F77:F84)</f>
        <v>0</v>
      </c>
      <c r="G85" s="52"/>
      <c r="H85" s="52">
        <f>SUM(H77:H84)</f>
        <v>0</v>
      </c>
      <c r="I85" s="52"/>
      <c r="J85" s="52">
        <f>SUM(J77:J84)</f>
        <v>0</v>
      </c>
      <c r="K85" s="52"/>
      <c r="L85" s="52">
        <f>SUM(L77:L84)</f>
        <v>0</v>
      </c>
      <c r="M85" s="52"/>
      <c r="N85" s="52">
        <f>SUM(N77:N84)</f>
        <v>0</v>
      </c>
      <c r="O85" s="52"/>
      <c r="P85" s="52">
        <f>SUM(P77:P84)</f>
        <v>0</v>
      </c>
      <c r="Q85" s="52">
        <f>SUM(Q77:Q84)</f>
        <v>0</v>
      </c>
    </row>
    <row r="86" spans="1:17">
      <c r="A86" s="53" t="s">
        <v>24</v>
      </c>
      <c r="B86" s="54"/>
      <c r="C86" s="52"/>
      <c r="D86" s="52">
        <f>D76+D85</f>
        <v>0</v>
      </c>
      <c r="E86" s="52"/>
      <c r="F86" s="52">
        <f>F76+F85</f>
        <v>334</v>
      </c>
      <c r="G86" s="52"/>
      <c r="H86" s="52">
        <f>H76+H85</f>
        <v>451</v>
      </c>
      <c r="I86" s="52"/>
      <c r="J86" s="52">
        <f>J76+J85</f>
        <v>2283</v>
      </c>
      <c r="K86" s="52"/>
      <c r="L86" s="52">
        <f>L76+L85</f>
        <v>706</v>
      </c>
      <c r="M86" s="52"/>
      <c r="N86" s="52">
        <f>N76+N85</f>
        <v>886</v>
      </c>
      <c r="O86" s="52"/>
      <c r="P86" s="52">
        <f>P76+P85</f>
        <v>1662</v>
      </c>
      <c r="Q86" s="52">
        <f>Q76+Q85</f>
        <v>6322</v>
      </c>
    </row>
    <row r="87" spans="1:17">
      <c r="A87" s="57" t="s">
        <v>25</v>
      </c>
      <c r="B87" s="56"/>
      <c r="C87" s="58"/>
      <c r="D87" s="58">
        <f>D68+D72-D86</f>
        <v>120002</v>
      </c>
      <c r="E87" s="58"/>
      <c r="F87" s="58">
        <f>F68+F72-F86</f>
        <v>119668</v>
      </c>
      <c r="G87" s="58"/>
      <c r="H87" s="58">
        <f>H68+H72-H86</f>
        <v>119217</v>
      </c>
      <c r="I87" s="58"/>
      <c r="J87" s="58">
        <f>J68+J72-J86</f>
        <v>116934</v>
      </c>
      <c r="K87" s="58"/>
      <c r="L87" s="58">
        <f>L68+L72-L86</f>
        <v>116228</v>
      </c>
      <c r="M87" s="58"/>
      <c r="N87" s="58">
        <f>N68+N72-N86</f>
        <v>115342</v>
      </c>
      <c r="O87" s="58"/>
      <c r="P87" s="58">
        <f>P68+P72-P86</f>
        <v>113680</v>
      </c>
      <c r="Q87" s="58">
        <f>Q68+Q72-Q86</f>
        <v>113680</v>
      </c>
    </row>
    <row r="88" spans="1:17">
      <c r="A88" s="13" t="s">
        <v>12</v>
      </c>
      <c r="B88" s="14"/>
      <c r="C88" s="26"/>
      <c r="D88" s="27"/>
      <c r="E88" s="26"/>
      <c r="F88" s="27"/>
      <c r="G88" s="26"/>
      <c r="H88" s="27"/>
      <c r="I88" s="26"/>
      <c r="J88" s="27"/>
      <c r="K88" s="26"/>
      <c r="L88" s="27"/>
      <c r="M88" s="13"/>
      <c r="N88" s="14"/>
      <c r="O88" s="13"/>
      <c r="P88" s="14"/>
      <c r="Q88" s="7"/>
    </row>
    <row r="89" spans="1:17">
      <c r="A89" s="17"/>
      <c r="B89" s="18"/>
      <c r="C89" s="28"/>
      <c r="D89" s="29"/>
      <c r="E89" s="28"/>
      <c r="F89" s="29"/>
      <c r="G89" s="28"/>
      <c r="H89" s="29"/>
      <c r="I89" s="28"/>
      <c r="J89" s="29"/>
      <c r="K89" s="28"/>
      <c r="L89" s="29"/>
      <c r="M89" s="17"/>
      <c r="N89" s="18"/>
      <c r="O89" s="17"/>
      <c r="P89" s="18"/>
      <c r="Q89" s="19"/>
    </row>
    <row r="90" spans="1:17">
      <c r="A90" s="17"/>
      <c r="B90" s="18"/>
      <c r="C90" s="28"/>
      <c r="D90" s="29"/>
      <c r="E90" s="28"/>
      <c r="F90" s="29"/>
      <c r="G90" s="28"/>
      <c r="H90" s="29"/>
      <c r="I90" s="28"/>
      <c r="J90" s="29"/>
      <c r="K90" s="28"/>
      <c r="L90" s="29"/>
      <c r="M90" s="17"/>
      <c r="N90" s="18"/>
      <c r="O90" s="17"/>
      <c r="P90" s="18"/>
      <c r="Q90" s="19"/>
    </row>
    <row r="91" spans="1:17">
      <c r="A91" s="17"/>
      <c r="B91" s="18"/>
      <c r="C91" s="28"/>
      <c r="D91" s="29"/>
      <c r="E91" s="28"/>
      <c r="F91" s="29"/>
      <c r="G91" s="28"/>
      <c r="H91" s="29"/>
      <c r="I91" s="28"/>
      <c r="J91" s="29"/>
      <c r="K91" s="28"/>
      <c r="L91" s="29"/>
      <c r="M91" s="17"/>
      <c r="N91" s="18"/>
      <c r="O91" s="17"/>
      <c r="P91" s="18"/>
      <c r="Q91" s="19"/>
    </row>
    <row r="92" spans="1:17">
      <c r="A92" s="17"/>
      <c r="B92" s="18"/>
      <c r="C92" s="28"/>
      <c r="D92" s="29"/>
      <c r="E92" s="28"/>
      <c r="F92" s="29"/>
      <c r="G92" s="28"/>
      <c r="H92" s="29"/>
      <c r="I92" s="28"/>
      <c r="J92" s="29"/>
      <c r="K92" s="28"/>
      <c r="L92" s="29"/>
      <c r="M92" s="17"/>
      <c r="N92" s="18"/>
      <c r="O92" s="17"/>
      <c r="P92" s="18"/>
      <c r="Q92" s="19"/>
    </row>
    <row r="93" spans="1:17">
      <c r="A93" s="17"/>
      <c r="B93" s="18"/>
      <c r="C93" s="28"/>
      <c r="D93" s="29"/>
      <c r="E93" s="28"/>
      <c r="F93" s="29"/>
      <c r="G93" s="28"/>
      <c r="H93" s="29"/>
      <c r="I93" s="28"/>
      <c r="J93" s="29"/>
      <c r="K93" s="28"/>
      <c r="L93" s="29"/>
      <c r="M93" s="17"/>
      <c r="N93" s="18"/>
      <c r="O93" s="17"/>
      <c r="P93" s="18"/>
      <c r="Q93" s="19"/>
    </row>
    <row r="94" spans="1:17">
      <c r="A94" s="17"/>
      <c r="B94" s="18"/>
      <c r="C94" s="28"/>
      <c r="D94" s="29"/>
      <c r="E94" s="28"/>
      <c r="F94" s="29"/>
      <c r="G94" s="28"/>
      <c r="H94" s="29"/>
      <c r="I94" s="28"/>
      <c r="J94" s="29"/>
      <c r="K94" s="28"/>
      <c r="L94" s="29"/>
      <c r="M94" s="17"/>
      <c r="N94" s="18"/>
      <c r="O94" s="17"/>
      <c r="P94" s="18"/>
      <c r="Q94" s="19"/>
    </row>
    <row r="95" spans="1:17">
      <c r="A95" s="15"/>
      <c r="B95" s="16"/>
      <c r="C95" s="30"/>
      <c r="D95" s="31"/>
      <c r="E95" s="30"/>
      <c r="F95" s="31"/>
      <c r="G95" s="30"/>
      <c r="H95" s="31"/>
      <c r="I95" s="30"/>
      <c r="J95" s="31"/>
      <c r="K95" s="30"/>
      <c r="L95" s="31"/>
      <c r="M95" s="15"/>
      <c r="N95" s="16"/>
      <c r="O95" s="15"/>
      <c r="P95" s="16"/>
      <c r="Q95" s="5"/>
    </row>
    <row r="97" spans="1:17">
      <c r="A97" s="21" t="str">
        <f>A1</f>
        <v>2021年</v>
      </c>
      <c r="B97" s="21"/>
      <c r="C97" s="21" t="str">
        <f>C1</f>
        <v>2月</v>
      </c>
      <c r="D97" s="4" t="s">
        <v>45</v>
      </c>
    </row>
    <row r="98" spans="1:17" ht="11.25" customHeight="1">
      <c r="A98" s="283"/>
      <c r="B98" s="284"/>
      <c r="C98" s="32">
        <v>21</v>
      </c>
      <c r="D98" s="12" t="s">
        <v>33</v>
      </c>
      <c r="E98" s="33">
        <v>22</v>
      </c>
      <c r="F98" s="22" t="s">
        <v>34</v>
      </c>
      <c r="G98" s="65">
        <v>23</v>
      </c>
      <c r="H98" s="66" t="s">
        <v>37</v>
      </c>
      <c r="I98" s="33">
        <v>24</v>
      </c>
      <c r="J98" s="22" t="s">
        <v>38</v>
      </c>
      <c r="K98" s="33">
        <v>25</v>
      </c>
      <c r="L98" s="22" t="s">
        <v>39</v>
      </c>
      <c r="M98" s="2">
        <v>26</v>
      </c>
      <c r="N98" s="22" t="s">
        <v>40</v>
      </c>
      <c r="O98" s="2">
        <v>27</v>
      </c>
      <c r="P98" s="22" t="s">
        <v>41</v>
      </c>
      <c r="Q98" s="290" t="s">
        <v>42</v>
      </c>
    </row>
    <row r="99" spans="1:17" ht="11.25" customHeight="1">
      <c r="A99" s="285"/>
      <c r="B99" s="286"/>
      <c r="C99" s="34" t="s">
        <v>31</v>
      </c>
      <c r="D99" s="34" t="s">
        <v>32</v>
      </c>
      <c r="E99" s="34" t="s">
        <v>31</v>
      </c>
      <c r="F99" s="34" t="s">
        <v>32</v>
      </c>
      <c r="G99" s="34" t="s">
        <v>31</v>
      </c>
      <c r="H99" s="34" t="s">
        <v>32</v>
      </c>
      <c r="I99" s="34" t="s">
        <v>31</v>
      </c>
      <c r="J99" s="34" t="s">
        <v>32</v>
      </c>
      <c r="K99" s="34" t="s">
        <v>31</v>
      </c>
      <c r="L99" s="34" t="s">
        <v>32</v>
      </c>
      <c r="M99" s="11" t="s">
        <v>31</v>
      </c>
      <c r="N99" s="11" t="s">
        <v>32</v>
      </c>
      <c r="O99" s="11" t="s">
        <v>31</v>
      </c>
      <c r="P99" s="11" t="s">
        <v>32</v>
      </c>
      <c r="Q99" s="291"/>
    </row>
    <row r="100" spans="1:17">
      <c r="A100" s="53" t="s">
        <v>13</v>
      </c>
      <c r="B100" s="54"/>
      <c r="C100" s="50"/>
      <c r="D100" s="51">
        <f>P87</f>
        <v>113680</v>
      </c>
      <c r="E100" s="50"/>
      <c r="F100" s="52">
        <f>D119</f>
        <v>113573</v>
      </c>
      <c r="G100" s="50"/>
      <c r="H100" s="52">
        <f>F119</f>
        <v>112229</v>
      </c>
      <c r="I100" s="50"/>
      <c r="J100" s="52">
        <f>H119</f>
        <v>105606</v>
      </c>
      <c r="K100" s="50"/>
      <c r="L100" s="52">
        <f>J119</f>
        <v>104291</v>
      </c>
      <c r="M100" s="50"/>
      <c r="N100" s="52">
        <f>L119</f>
        <v>103553</v>
      </c>
      <c r="O100" s="50"/>
      <c r="P100" s="52">
        <f>N119</f>
        <v>102439</v>
      </c>
      <c r="Q100" s="51">
        <f>D100</f>
        <v>113680</v>
      </c>
    </row>
    <row r="101" spans="1:17" ht="13" customHeight="1">
      <c r="A101" s="280" t="s">
        <v>36</v>
      </c>
      <c r="B101" s="5" t="s">
        <v>55</v>
      </c>
      <c r="C101" s="35"/>
      <c r="D101" s="36"/>
      <c r="E101" s="35"/>
      <c r="F101" s="36"/>
      <c r="G101" s="35"/>
      <c r="H101" s="36"/>
      <c r="I101" s="35"/>
      <c r="J101" s="36"/>
      <c r="K101" s="35"/>
      <c r="L101" s="36"/>
      <c r="M101" s="6"/>
      <c r="N101" s="24"/>
      <c r="O101" s="6"/>
      <c r="P101" s="24"/>
      <c r="Q101" s="24">
        <f>SUM(D101,F101,H101,J101,L101,N101,P101)</f>
        <v>0</v>
      </c>
    </row>
    <row r="102" spans="1:17">
      <c r="A102" s="281"/>
      <c r="B102" s="6" t="s">
        <v>11</v>
      </c>
      <c r="C102" s="35"/>
      <c r="D102" s="36"/>
      <c r="E102" s="35"/>
      <c r="F102" s="36"/>
      <c r="G102" s="35"/>
      <c r="H102" s="36"/>
      <c r="I102" s="35"/>
      <c r="J102" s="36"/>
      <c r="K102" s="35"/>
      <c r="L102" s="36"/>
      <c r="M102" s="6"/>
      <c r="N102" s="24"/>
      <c r="O102" s="6"/>
      <c r="P102" s="24"/>
      <c r="Q102" s="24">
        <f>SUM(D102,F102,H102,J102,L102,N102,P102)</f>
        <v>0</v>
      </c>
    </row>
    <row r="103" spans="1:17">
      <c r="A103" s="282"/>
      <c r="B103" s="7" t="s">
        <v>14</v>
      </c>
      <c r="C103" s="35"/>
      <c r="D103" s="36"/>
      <c r="E103" s="35"/>
      <c r="F103" s="36"/>
      <c r="G103" s="35"/>
      <c r="H103" s="36"/>
      <c r="I103" s="35"/>
      <c r="J103" s="36"/>
      <c r="K103" s="35"/>
      <c r="L103" s="36"/>
      <c r="M103" s="6"/>
      <c r="N103" s="24"/>
      <c r="O103" s="6"/>
      <c r="P103" s="24"/>
      <c r="Q103" s="24">
        <f>SUM(D103,F103,H103,J103,L103,N103,P103)</f>
        <v>0</v>
      </c>
    </row>
    <row r="104" spans="1:17">
      <c r="A104" s="53" t="s">
        <v>15</v>
      </c>
      <c r="B104" s="54"/>
      <c r="C104" s="50"/>
      <c r="D104" s="52">
        <f>SUM(D101:D103)</f>
        <v>0</v>
      </c>
      <c r="E104" s="50"/>
      <c r="F104" s="52">
        <f>SUM(F101:F103)</f>
        <v>0</v>
      </c>
      <c r="G104" s="50"/>
      <c r="H104" s="52">
        <f>SUM(H101:H103)</f>
        <v>0</v>
      </c>
      <c r="I104" s="50"/>
      <c r="J104" s="52">
        <f>SUM(J101:J103)</f>
        <v>0</v>
      </c>
      <c r="K104" s="50"/>
      <c r="L104" s="52">
        <f>SUM(L101:L103)</f>
        <v>0</v>
      </c>
      <c r="M104" s="50"/>
      <c r="N104" s="52">
        <f>SUM(N101:N103)</f>
        <v>0</v>
      </c>
      <c r="O104" s="50"/>
      <c r="P104" s="52">
        <f>SUM(P101:P103)</f>
        <v>0</v>
      </c>
      <c r="Q104" s="52">
        <f>SUM(Q101:Q103)</f>
        <v>0</v>
      </c>
    </row>
    <row r="105" spans="1:17" ht="13" customHeight="1">
      <c r="A105" s="287" t="s">
        <v>28</v>
      </c>
      <c r="B105" s="1" t="s">
        <v>16</v>
      </c>
      <c r="C105" s="35"/>
      <c r="D105" s="36"/>
      <c r="E105" s="35"/>
      <c r="F105" s="36"/>
      <c r="G105" s="35"/>
      <c r="H105" s="36"/>
      <c r="I105" s="35"/>
      <c r="J105" s="36"/>
      <c r="K105" s="35"/>
      <c r="L105" s="36"/>
      <c r="M105" s="6"/>
      <c r="N105" s="24"/>
      <c r="O105" s="6"/>
      <c r="P105" s="24"/>
      <c r="Q105" s="24">
        <f>SUM(D105,F105,H105,J105,L105,N105,P105)</f>
        <v>0</v>
      </c>
    </row>
    <row r="106" spans="1:17" ht="13" customHeight="1">
      <c r="A106" s="288"/>
      <c r="B106" s="1" t="s">
        <v>17</v>
      </c>
      <c r="C106" s="35"/>
      <c r="D106" s="36"/>
      <c r="E106" s="35"/>
      <c r="F106" s="36"/>
      <c r="G106" s="35" t="s">
        <v>173</v>
      </c>
      <c r="H106" s="36">
        <f>400+605+420</f>
        <v>1425</v>
      </c>
      <c r="I106" s="35"/>
      <c r="J106" s="36"/>
      <c r="K106" s="35"/>
      <c r="L106" s="36"/>
      <c r="M106" s="6"/>
      <c r="N106" s="24"/>
      <c r="O106" s="6"/>
      <c r="P106" s="24"/>
      <c r="Q106" s="24">
        <f>SUM(D106,F106,H106,J106,L106,N106,P106)</f>
        <v>1425</v>
      </c>
    </row>
    <row r="107" spans="1:17" ht="13" customHeight="1">
      <c r="A107" s="288"/>
      <c r="B107" s="1" t="s">
        <v>26</v>
      </c>
      <c r="C107" s="35" t="s">
        <v>172</v>
      </c>
      <c r="D107" s="36">
        <v>107</v>
      </c>
      <c r="E107" s="35" t="s">
        <v>177</v>
      </c>
      <c r="F107" s="36">
        <f>730+614</f>
        <v>1344</v>
      </c>
      <c r="G107" s="35" t="s">
        <v>175</v>
      </c>
      <c r="H107" s="36">
        <f>2878-1182+702</f>
        <v>2398</v>
      </c>
      <c r="I107" s="35" t="s">
        <v>176</v>
      </c>
      <c r="J107" s="36">
        <v>1315</v>
      </c>
      <c r="K107" s="35" t="s">
        <v>138</v>
      </c>
      <c r="L107" s="36">
        <v>738</v>
      </c>
      <c r="M107" s="6" t="s">
        <v>179</v>
      </c>
      <c r="N107" s="24">
        <f>601+513</f>
        <v>1114</v>
      </c>
      <c r="O107" s="6" t="s">
        <v>125</v>
      </c>
      <c r="P107" s="24">
        <v>966</v>
      </c>
      <c r="Q107" s="24">
        <f>SUM(D107,F107,H107,J107,L107,N107,P107)</f>
        <v>7982</v>
      </c>
    </row>
    <row r="108" spans="1:17" ht="14">
      <c r="A108" s="288"/>
      <c r="B108" s="55" t="s">
        <v>18</v>
      </c>
      <c r="C108" s="50"/>
      <c r="D108" s="52">
        <f>SUM(D105:D107)</f>
        <v>107</v>
      </c>
      <c r="E108" s="50"/>
      <c r="F108" s="52">
        <f>SUM(F105:F107)</f>
        <v>1344</v>
      </c>
      <c r="G108" s="50"/>
      <c r="H108" s="52">
        <f>SUM(H105:H107)</f>
        <v>3823</v>
      </c>
      <c r="I108" s="50"/>
      <c r="J108" s="52">
        <f>SUM(J105:J107)</f>
        <v>1315</v>
      </c>
      <c r="K108" s="50"/>
      <c r="L108" s="52">
        <f>SUM(L105:L107)</f>
        <v>738</v>
      </c>
      <c r="M108" s="50"/>
      <c r="N108" s="52">
        <f>SUM(N105:N107)</f>
        <v>1114</v>
      </c>
      <c r="O108" s="50"/>
      <c r="P108" s="52">
        <f>SUM(P105:P107)</f>
        <v>966</v>
      </c>
      <c r="Q108" s="52">
        <f>SUM(Q105:Q107)</f>
        <v>9407</v>
      </c>
    </row>
    <row r="109" spans="1:17" ht="14">
      <c r="A109" s="288"/>
      <c r="B109" s="1" t="s">
        <v>27</v>
      </c>
      <c r="C109" s="35"/>
      <c r="D109" s="36"/>
      <c r="E109" s="35"/>
      <c r="F109" s="36"/>
      <c r="G109" s="35"/>
      <c r="H109" s="36"/>
      <c r="I109" s="35"/>
      <c r="J109" s="36"/>
      <c r="K109" s="35"/>
      <c r="L109" s="36"/>
      <c r="M109" s="6"/>
      <c r="N109" s="24"/>
      <c r="O109" s="6"/>
      <c r="P109" s="24"/>
      <c r="Q109" s="24">
        <f t="shared" ref="Q109:Q116" si="15">SUM(D109,F109,H109,J109,L109,N109,P109)</f>
        <v>0</v>
      </c>
    </row>
    <row r="110" spans="1:17" ht="14">
      <c r="A110" s="288"/>
      <c r="B110" s="1" t="s">
        <v>29</v>
      </c>
      <c r="C110" s="35"/>
      <c r="D110" s="36"/>
      <c r="E110" s="35"/>
      <c r="F110" s="36"/>
      <c r="G110" s="35"/>
      <c r="H110" s="36"/>
      <c r="I110" s="35"/>
      <c r="J110" s="36"/>
      <c r="K110" s="35"/>
      <c r="L110" s="36"/>
      <c r="M110" s="35"/>
      <c r="N110" s="36"/>
      <c r="O110" s="6"/>
      <c r="P110" s="24"/>
      <c r="Q110" s="24">
        <f t="shared" si="15"/>
        <v>0</v>
      </c>
    </row>
    <row r="111" spans="1:17" ht="14">
      <c r="A111" s="288"/>
      <c r="B111" s="1" t="s">
        <v>20</v>
      </c>
      <c r="C111" s="35"/>
      <c r="D111" s="36"/>
      <c r="E111" s="35"/>
      <c r="F111" s="36"/>
      <c r="G111" s="35"/>
      <c r="H111" s="36"/>
      <c r="I111" s="35"/>
      <c r="J111" s="36"/>
      <c r="K111" s="35"/>
      <c r="L111" s="36"/>
      <c r="M111" s="35"/>
      <c r="N111" s="36"/>
      <c r="O111" s="6"/>
      <c r="P111" s="24"/>
      <c r="Q111" s="24">
        <f t="shared" si="15"/>
        <v>0</v>
      </c>
    </row>
    <row r="112" spans="1:17" ht="14">
      <c r="A112" s="288"/>
      <c r="B112" s="1" t="s">
        <v>21</v>
      </c>
      <c r="C112" s="35"/>
      <c r="D112" s="36"/>
      <c r="E112" s="35"/>
      <c r="F112" s="36"/>
      <c r="G112" s="35"/>
      <c r="H112" s="36"/>
      <c r="I112" s="35"/>
      <c r="J112" s="36"/>
      <c r="K112" s="35"/>
      <c r="L112" s="36"/>
      <c r="M112" s="6"/>
      <c r="N112" s="24"/>
      <c r="O112" s="6"/>
      <c r="P112" s="24"/>
      <c r="Q112" s="24">
        <f t="shared" si="15"/>
        <v>0</v>
      </c>
    </row>
    <row r="113" spans="1:17" ht="14">
      <c r="A113" s="288"/>
      <c r="B113" s="1" t="s">
        <v>22</v>
      </c>
      <c r="C113" s="35"/>
      <c r="D113" s="36"/>
      <c r="E113" s="35"/>
      <c r="F113" s="36"/>
      <c r="G113" s="35"/>
      <c r="H113" s="36"/>
      <c r="I113" s="35"/>
      <c r="J113" s="36"/>
      <c r="K113" s="35"/>
      <c r="L113" s="36"/>
      <c r="M113" s="6"/>
      <c r="N113" s="24"/>
      <c r="O113" s="6"/>
      <c r="P113" s="24"/>
      <c r="Q113" s="24">
        <f t="shared" si="15"/>
        <v>0</v>
      </c>
    </row>
    <row r="114" spans="1:17" ht="14">
      <c r="A114" s="288"/>
      <c r="B114" s="1" t="s">
        <v>23</v>
      </c>
      <c r="C114" s="35"/>
      <c r="D114" s="36"/>
      <c r="E114" s="35"/>
      <c r="F114" s="36"/>
      <c r="G114" s="35" t="s">
        <v>174</v>
      </c>
      <c r="H114" s="36">
        <f>5300-2500</f>
        <v>2800</v>
      </c>
      <c r="I114" s="35"/>
      <c r="J114" s="36"/>
      <c r="K114" s="35"/>
      <c r="L114" s="36"/>
      <c r="M114" s="6"/>
      <c r="N114" s="24"/>
      <c r="O114" s="6"/>
      <c r="P114" s="24"/>
      <c r="Q114" s="24">
        <f t="shared" si="15"/>
        <v>2800</v>
      </c>
    </row>
    <row r="115" spans="1:17" ht="14">
      <c r="A115" s="288"/>
      <c r="B115" s="1" t="s">
        <v>19</v>
      </c>
      <c r="C115" s="35"/>
      <c r="D115" s="36"/>
      <c r="E115" s="35"/>
      <c r="F115" s="36"/>
      <c r="G115" s="35"/>
      <c r="H115" s="36"/>
      <c r="I115" s="35"/>
      <c r="J115" s="36"/>
      <c r="K115" s="35"/>
      <c r="L115" s="36"/>
      <c r="M115" s="6"/>
      <c r="N115" s="24"/>
      <c r="O115" s="6"/>
      <c r="P115" s="24"/>
      <c r="Q115" s="24">
        <f t="shared" si="15"/>
        <v>0</v>
      </c>
    </row>
    <row r="116" spans="1:17" ht="14">
      <c r="A116" s="288"/>
      <c r="B116" s="1" t="s">
        <v>30</v>
      </c>
      <c r="C116" s="35"/>
      <c r="D116" s="36"/>
      <c r="E116" s="35"/>
      <c r="F116" s="36"/>
      <c r="G116" s="35"/>
      <c r="H116" s="36"/>
      <c r="I116" s="35"/>
      <c r="J116" s="36"/>
      <c r="K116" s="35"/>
      <c r="L116" s="36"/>
      <c r="M116" s="6"/>
      <c r="N116" s="24"/>
      <c r="O116" s="6"/>
      <c r="P116" s="24"/>
      <c r="Q116" s="24">
        <f t="shared" si="15"/>
        <v>0</v>
      </c>
    </row>
    <row r="117" spans="1:17" ht="14">
      <c r="A117" s="289"/>
      <c r="B117" s="55" t="s">
        <v>18</v>
      </c>
      <c r="C117" s="52"/>
      <c r="D117" s="52">
        <f>SUM(D109:D116)</f>
        <v>0</v>
      </c>
      <c r="E117" s="52"/>
      <c r="F117" s="52">
        <f>SUM(F109:F116)</f>
        <v>0</v>
      </c>
      <c r="G117" s="52"/>
      <c r="H117" s="52">
        <f>SUM(H109:H116)</f>
        <v>2800</v>
      </c>
      <c r="I117" s="52"/>
      <c r="J117" s="52">
        <f>SUM(J109:J116)</f>
        <v>0</v>
      </c>
      <c r="K117" s="52"/>
      <c r="L117" s="52">
        <f>SUM(L109:L116)</f>
        <v>0</v>
      </c>
      <c r="M117" s="52"/>
      <c r="N117" s="52">
        <f>SUM(N109:N116)</f>
        <v>0</v>
      </c>
      <c r="O117" s="52"/>
      <c r="P117" s="52">
        <f>SUM(P109:P116)</f>
        <v>0</v>
      </c>
      <c r="Q117" s="52">
        <f>SUM(Q109:Q116)</f>
        <v>2800</v>
      </c>
    </row>
    <row r="118" spans="1:17">
      <c r="A118" s="53" t="s">
        <v>24</v>
      </c>
      <c r="B118" s="54"/>
      <c r="C118" s="52"/>
      <c r="D118" s="52">
        <f>D108+D117</f>
        <v>107</v>
      </c>
      <c r="E118" s="52"/>
      <c r="F118" s="52">
        <f>F108+F117</f>
        <v>1344</v>
      </c>
      <c r="G118" s="52"/>
      <c r="H118" s="52">
        <f>H108+H117</f>
        <v>6623</v>
      </c>
      <c r="I118" s="52"/>
      <c r="J118" s="52">
        <f>J108+J117</f>
        <v>1315</v>
      </c>
      <c r="K118" s="52"/>
      <c r="L118" s="52">
        <f>L108+L117</f>
        <v>738</v>
      </c>
      <c r="M118" s="52"/>
      <c r="N118" s="52">
        <f>N108+N117</f>
        <v>1114</v>
      </c>
      <c r="O118" s="52"/>
      <c r="P118" s="52">
        <f>P108+P117</f>
        <v>966</v>
      </c>
      <c r="Q118" s="52">
        <f>Q108+Q117</f>
        <v>12207</v>
      </c>
    </row>
    <row r="119" spans="1:17">
      <c r="A119" s="57" t="s">
        <v>25</v>
      </c>
      <c r="B119" s="56"/>
      <c r="C119" s="58"/>
      <c r="D119" s="58">
        <f>D100+D104-D118</f>
        <v>113573</v>
      </c>
      <c r="E119" s="58"/>
      <c r="F119" s="58">
        <f>F100+F104-F118</f>
        <v>112229</v>
      </c>
      <c r="G119" s="58"/>
      <c r="H119" s="58">
        <f>H100+H104-H118</f>
        <v>105606</v>
      </c>
      <c r="I119" s="58"/>
      <c r="J119" s="58">
        <f>J100+J104-J118</f>
        <v>104291</v>
      </c>
      <c r="K119" s="58"/>
      <c r="L119" s="58">
        <f>L100+L104-L118</f>
        <v>103553</v>
      </c>
      <c r="M119" s="58"/>
      <c r="N119" s="58">
        <f>N100+N104-N118</f>
        <v>102439</v>
      </c>
      <c r="O119" s="58"/>
      <c r="P119" s="58">
        <f>P100+P104-P118</f>
        <v>101473</v>
      </c>
      <c r="Q119" s="58">
        <f>Q100+Q104-Q118</f>
        <v>101473</v>
      </c>
    </row>
    <row r="120" spans="1:17">
      <c r="A120" s="13" t="s">
        <v>12</v>
      </c>
      <c r="B120" s="14"/>
      <c r="C120" s="26"/>
      <c r="D120" s="27"/>
      <c r="E120" s="26"/>
      <c r="F120" s="27"/>
      <c r="G120" s="26"/>
      <c r="H120" s="27"/>
      <c r="I120" s="26"/>
      <c r="J120" s="27"/>
      <c r="K120" s="26"/>
      <c r="L120" s="27"/>
      <c r="M120" s="13"/>
      <c r="N120" s="14"/>
      <c r="O120" s="13"/>
      <c r="P120" s="14"/>
      <c r="Q120" s="7"/>
    </row>
    <row r="121" spans="1:17">
      <c r="A121" s="17"/>
      <c r="B121" s="18"/>
      <c r="C121" s="28"/>
      <c r="D121" s="29"/>
      <c r="E121" s="28"/>
      <c r="F121" s="29"/>
      <c r="G121" s="28"/>
      <c r="H121" s="29"/>
      <c r="I121" s="28"/>
      <c r="J121" s="29"/>
      <c r="K121" s="28"/>
      <c r="L121" s="29"/>
      <c r="M121" s="17"/>
      <c r="N121" s="18"/>
      <c r="O121" s="17"/>
      <c r="P121" s="18"/>
      <c r="Q121" s="19"/>
    </row>
    <row r="122" spans="1:17">
      <c r="A122" s="17"/>
      <c r="B122" s="18"/>
      <c r="C122" s="28"/>
      <c r="D122" s="29"/>
      <c r="E122" s="28"/>
      <c r="F122" s="29"/>
      <c r="G122" s="28"/>
      <c r="H122" s="29"/>
      <c r="I122" s="28"/>
      <c r="J122" s="29"/>
      <c r="K122" s="28"/>
      <c r="L122" s="29"/>
      <c r="M122" s="17"/>
      <c r="N122" s="18"/>
      <c r="O122" s="17"/>
      <c r="P122" s="18"/>
      <c r="Q122" s="19"/>
    </row>
    <row r="123" spans="1:17">
      <c r="A123" s="17"/>
      <c r="B123" s="18"/>
      <c r="C123" s="28"/>
      <c r="D123" s="29"/>
      <c r="E123" s="28"/>
      <c r="F123" s="29"/>
      <c r="G123" s="28"/>
      <c r="H123" s="29"/>
      <c r="I123" s="28"/>
      <c r="J123" s="29"/>
      <c r="K123" s="28"/>
      <c r="L123" s="29"/>
      <c r="M123" s="17"/>
      <c r="N123" s="18"/>
      <c r="O123" s="17"/>
      <c r="P123" s="18"/>
      <c r="Q123" s="19"/>
    </row>
    <row r="124" spans="1:17">
      <c r="A124" s="17"/>
      <c r="B124" s="18"/>
      <c r="C124" s="28"/>
      <c r="D124" s="29"/>
      <c r="E124" s="28"/>
      <c r="F124" s="29"/>
      <c r="G124" s="28"/>
      <c r="H124" s="29"/>
      <c r="I124" s="28"/>
      <c r="J124" s="29"/>
      <c r="K124" s="28"/>
      <c r="L124" s="29"/>
      <c r="M124" s="17"/>
      <c r="N124" s="18"/>
      <c r="O124" s="17"/>
      <c r="P124" s="18"/>
      <c r="Q124" s="19"/>
    </row>
    <row r="125" spans="1:17">
      <c r="A125" s="17"/>
      <c r="B125" s="18"/>
      <c r="C125" s="28"/>
      <c r="D125" s="29"/>
      <c r="E125" s="28"/>
      <c r="F125" s="29"/>
      <c r="G125" s="28"/>
      <c r="H125" s="29"/>
      <c r="I125" s="28"/>
      <c r="J125" s="29"/>
      <c r="K125" s="28"/>
      <c r="L125" s="29"/>
      <c r="M125" s="17"/>
      <c r="N125" s="18"/>
      <c r="O125" s="17"/>
      <c r="P125" s="18"/>
      <c r="Q125" s="19"/>
    </row>
    <row r="126" spans="1:17">
      <c r="A126" s="17"/>
      <c r="B126" s="18"/>
      <c r="C126" s="28"/>
      <c r="D126" s="29"/>
      <c r="E126" s="28"/>
      <c r="F126" s="29"/>
      <c r="G126" s="28"/>
      <c r="H126" s="29"/>
      <c r="I126" s="28"/>
      <c r="J126" s="29"/>
      <c r="K126" s="28"/>
      <c r="L126" s="29"/>
      <c r="M126" s="17"/>
      <c r="N126" s="18"/>
      <c r="O126" s="17"/>
      <c r="P126" s="18"/>
      <c r="Q126" s="19"/>
    </row>
    <row r="127" spans="1:17">
      <c r="A127" s="15"/>
      <c r="B127" s="16"/>
      <c r="C127" s="30"/>
      <c r="D127" s="31"/>
      <c r="E127" s="30"/>
      <c r="F127" s="31"/>
      <c r="G127" s="30"/>
      <c r="H127" s="31"/>
      <c r="I127" s="30"/>
      <c r="J127" s="31"/>
      <c r="K127" s="30"/>
      <c r="L127" s="31"/>
      <c r="M127" s="15"/>
      <c r="N127" s="16"/>
      <c r="O127" s="15"/>
      <c r="P127" s="16"/>
      <c r="Q127" s="5"/>
    </row>
    <row r="129" spans="1:17">
      <c r="A129" s="21" t="str">
        <f>A1</f>
        <v>2021年</v>
      </c>
      <c r="B129" s="21"/>
      <c r="C129" s="21" t="str">
        <f>C1</f>
        <v>2月</v>
      </c>
      <c r="D129" s="4" t="s">
        <v>46</v>
      </c>
    </row>
    <row r="130" spans="1:17" ht="11.25" customHeight="1">
      <c r="A130" s="283"/>
      <c r="B130" s="284"/>
      <c r="C130" s="32">
        <v>28</v>
      </c>
      <c r="D130" s="12" t="s">
        <v>33</v>
      </c>
      <c r="E130" s="156"/>
      <c r="F130" s="157" t="s">
        <v>34</v>
      </c>
      <c r="G130" s="156"/>
      <c r="H130" s="157" t="s">
        <v>37</v>
      </c>
      <c r="I130" s="156"/>
      <c r="J130" s="157" t="s">
        <v>38</v>
      </c>
      <c r="K130" s="156"/>
      <c r="L130" s="157" t="s">
        <v>39</v>
      </c>
      <c r="M130" s="156"/>
      <c r="N130" s="157" t="s">
        <v>40</v>
      </c>
      <c r="O130" s="156"/>
      <c r="P130" s="157" t="s">
        <v>41</v>
      </c>
      <c r="Q130" s="290" t="s">
        <v>42</v>
      </c>
    </row>
    <row r="131" spans="1:17" ht="11.25" customHeight="1">
      <c r="A131" s="285"/>
      <c r="B131" s="286"/>
      <c r="C131" s="34" t="s">
        <v>31</v>
      </c>
      <c r="D131" s="34" t="s">
        <v>32</v>
      </c>
      <c r="E131" s="158" t="s">
        <v>31</v>
      </c>
      <c r="F131" s="158" t="s">
        <v>32</v>
      </c>
      <c r="G131" s="158" t="s">
        <v>31</v>
      </c>
      <c r="H131" s="158" t="s">
        <v>32</v>
      </c>
      <c r="I131" s="158" t="s">
        <v>31</v>
      </c>
      <c r="J131" s="158" t="s">
        <v>32</v>
      </c>
      <c r="K131" s="158" t="s">
        <v>31</v>
      </c>
      <c r="L131" s="158" t="s">
        <v>32</v>
      </c>
      <c r="M131" s="158" t="s">
        <v>31</v>
      </c>
      <c r="N131" s="158" t="s">
        <v>32</v>
      </c>
      <c r="O131" s="158" t="s">
        <v>31</v>
      </c>
      <c r="P131" s="158" t="s">
        <v>32</v>
      </c>
      <c r="Q131" s="291"/>
    </row>
    <row r="132" spans="1:17">
      <c r="A132" s="53" t="s">
        <v>13</v>
      </c>
      <c r="B132" s="54"/>
      <c r="C132" s="50"/>
      <c r="D132" s="51">
        <f>P119</f>
        <v>101473</v>
      </c>
      <c r="E132" s="159"/>
      <c r="F132" s="161">
        <f>D151</f>
        <v>101473</v>
      </c>
      <c r="G132" s="159"/>
      <c r="H132" s="161">
        <f>F151</f>
        <v>101473</v>
      </c>
      <c r="I132" s="159"/>
      <c r="J132" s="161">
        <f>H151</f>
        <v>101473</v>
      </c>
      <c r="K132" s="159"/>
      <c r="L132" s="161">
        <f>J151</f>
        <v>101473</v>
      </c>
      <c r="M132" s="159"/>
      <c r="N132" s="161">
        <f>L151</f>
        <v>101473</v>
      </c>
      <c r="O132" s="159"/>
      <c r="P132" s="161">
        <f>N151</f>
        <v>101473</v>
      </c>
      <c r="Q132" s="51">
        <f>D132</f>
        <v>101473</v>
      </c>
    </row>
    <row r="133" spans="1:17" ht="13" customHeight="1">
      <c r="A133" s="280" t="s">
        <v>36</v>
      </c>
      <c r="B133" s="5" t="s">
        <v>55</v>
      </c>
      <c r="C133" s="35"/>
      <c r="D133" s="36"/>
      <c r="E133" s="162"/>
      <c r="F133" s="163"/>
      <c r="G133" s="162"/>
      <c r="H133" s="163"/>
      <c r="I133" s="162"/>
      <c r="J133" s="163"/>
      <c r="K133" s="162"/>
      <c r="L133" s="163"/>
      <c r="M133" s="162"/>
      <c r="N133" s="163"/>
      <c r="O133" s="162"/>
      <c r="P133" s="163"/>
      <c r="Q133" s="24">
        <f>SUM(D133,F133,H133,J133,L133,N133,P133)</f>
        <v>0</v>
      </c>
    </row>
    <row r="134" spans="1:17">
      <c r="A134" s="281"/>
      <c r="B134" s="6" t="s">
        <v>11</v>
      </c>
      <c r="C134" s="35"/>
      <c r="D134" s="36"/>
      <c r="E134" s="162"/>
      <c r="F134" s="163"/>
      <c r="G134" s="162"/>
      <c r="H134" s="163"/>
      <c r="I134" s="162"/>
      <c r="J134" s="163"/>
      <c r="K134" s="162"/>
      <c r="L134" s="163"/>
      <c r="M134" s="162"/>
      <c r="N134" s="163"/>
      <c r="O134" s="162"/>
      <c r="P134" s="163"/>
      <c r="Q134" s="24">
        <f>SUM(D134,F134,H134,J134,L134,N134,P134)</f>
        <v>0</v>
      </c>
    </row>
    <row r="135" spans="1:17">
      <c r="A135" s="282"/>
      <c r="B135" s="7" t="s">
        <v>14</v>
      </c>
      <c r="C135" s="35"/>
      <c r="D135" s="36"/>
      <c r="E135" s="162"/>
      <c r="F135" s="163"/>
      <c r="G135" s="162"/>
      <c r="H135" s="163"/>
      <c r="I135" s="162"/>
      <c r="J135" s="163"/>
      <c r="K135" s="162"/>
      <c r="L135" s="163"/>
      <c r="M135" s="162"/>
      <c r="N135" s="163"/>
      <c r="O135" s="162"/>
      <c r="P135" s="163"/>
      <c r="Q135" s="24">
        <f>SUM(D135,F135,H135,J135,L135,N135,P135)</f>
        <v>0</v>
      </c>
    </row>
    <row r="136" spans="1:17">
      <c r="A136" s="53" t="s">
        <v>15</v>
      </c>
      <c r="B136" s="54"/>
      <c r="C136" s="50"/>
      <c r="D136" s="52">
        <f>SUM(D133:D135)</f>
        <v>0</v>
      </c>
      <c r="E136" s="159"/>
      <c r="F136" s="161">
        <f>SUM(F133:F135)</f>
        <v>0</v>
      </c>
      <c r="G136" s="159"/>
      <c r="H136" s="161">
        <f>SUM(H133:H135)</f>
        <v>0</v>
      </c>
      <c r="I136" s="159"/>
      <c r="J136" s="161">
        <f>SUM(J133:J135)</f>
        <v>0</v>
      </c>
      <c r="K136" s="159"/>
      <c r="L136" s="161">
        <f>SUM(L133:L135)</f>
        <v>0</v>
      </c>
      <c r="M136" s="159"/>
      <c r="N136" s="161">
        <f>SUM(N133:N135)</f>
        <v>0</v>
      </c>
      <c r="O136" s="159"/>
      <c r="P136" s="161">
        <f>SUM(P133:P135)</f>
        <v>0</v>
      </c>
      <c r="Q136" s="52">
        <f>SUM(Q133:Q135)</f>
        <v>0</v>
      </c>
    </row>
    <row r="137" spans="1:17" ht="13" customHeight="1">
      <c r="A137" s="287" t="s">
        <v>28</v>
      </c>
      <c r="B137" s="1" t="s">
        <v>16</v>
      </c>
      <c r="C137" s="35"/>
      <c r="D137" s="36"/>
      <c r="E137" s="162"/>
      <c r="F137" s="163"/>
      <c r="G137" s="162"/>
      <c r="H137" s="163"/>
      <c r="I137" s="162"/>
      <c r="J137" s="163"/>
      <c r="K137" s="162"/>
      <c r="L137" s="163"/>
      <c r="M137" s="162"/>
      <c r="N137" s="163"/>
      <c r="O137" s="162"/>
      <c r="P137" s="163"/>
      <c r="Q137" s="24">
        <f>SUM(D137,F137,H137,J137,L137,N137,P137)</f>
        <v>0</v>
      </c>
    </row>
    <row r="138" spans="1:17" ht="14">
      <c r="A138" s="288"/>
      <c r="B138" s="1" t="s">
        <v>17</v>
      </c>
      <c r="C138" s="35"/>
      <c r="D138" s="36"/>
      <c r="E138" s="162"/>
      <c r="F138" s="163"/>
      <c r="G138" s="162"/>
      <c r="H138" s="163"/>
      <c r="I138" s="162"/>
      <c r="J138" s="163"/>
      <c r="K138" s="162"/>
      <c r="L138" s="163"/>
      <c r="M138" s="162"/>
      <c r="N138" s="163"/>
      <c r="O138" s="162"/>
      <c r="P138" s="163"/>
      <c r="Q138" s="24">
        <f>SUM(D138,F138,H138,J138,L138,N138,P138)</f>
        <v>0</v>
      </c>
    </row>
    <row r="139" spans="1:17" ht="14">
      <c r="A139" s="288"/>
      <c r="B139" s="1" t="s">
        <v>26</v>
      </c>
      <c r="C139" s="35"/>
      <c r="D139" s="36"/>
      <c r="E139" s="162"/>
      <c r="F139" s="163"/>
      <c r="G139" s="162"/>
      <c r="H139" s="163"/>
      <c r="I139" s="162"/>
      <c r="J139" s="163"/>
      <c r="K139" s="162"/>
      <c r="L139" s="163"/>
      <c r="M139" s="162"/>
      <c r="N139" s="163"/>
      <c r="O139" s="162"/>
      <c r="P139" s="163"/>
      <c r="Q139" s="24">
        <f>SUM(D139,F139,H139,J139,L139,N139,P139)</f>
        <v>0</v>
      </c>
    </row>
    <row r="140" spans="1:17" ht="14">
      <c r="A140" s="288"/>
      <c r="B140" s="55" t="s">
        <v>18</v>
      </c>
      <c r="C140" s="50"/>
      <c r="D140" s="52">
        <f>SUM(D137:D139)</f>
        <v>0</v>
      </c>
      <c r="E140" s="159"/>
      <c r="F140" s="161">
        <f>SUM(F137:F139)</f>
        <v>0</v>
      </c>
      <c r="G140" s="159"/>
      <c r="H140" s="161">
        <f>SUM(H137:H139)</f>
        <v>0</v>
      </c>
      <c r="I140" s="159"/>
      <c r="J140" s="161">
        <f>SUM(J137:J139)</f>
        <v>0</v>
      </c>
      <c r="K140" s="159"/>
      <c r="L140" s="161">
        <f>SUM(L137:L139)</f>
        <v>0</v>
      </c>
      <c r="M140" s="159"/>
      <c r="N140" s="161">
        <f>SUM(N137:N139)</f>
        <v>0</v>
      </c>
      <c r="O140" s="159"/>
      <c r="P140" s="161">
        <f>SUM(P137:P139)</f>
        <v>0</v>
      </c>
      <c r="Q140" s="52">
        <f>SUM(Q137:Q139)</f>
        <v>0</v>
      </c>
    </row>
    <row r="141" spans="1:17" ht="14">
      <c r="A141" s="288"/>
      <c r="B141" s="1" t="s">
        <v>27</v>
      </c>
      <c r="C141" s="35"/>
      <c r="D141" s="36"/>
      <c r="E141" s="162"/>
      <c r="F141" s="163"/>
      <c r="G141" s="162"/>
      <c r="H141" s="163"/>
      <c r="I141" s="162"/>
      <c r="J141" s="163"/>
      <c r="K141" s="162"/>
      <c r="L141" s="163"/>
      <c r="M141" s="162"/>
      <c r="N141" s="163"/>
      <c r="O141" s="162"/>
      <c r="P141" s="163"/>
      <c r="Q141" s="24">
        <f t="shared" ref="Q141:Q148" si="16">SUM(D141,F141,H141,J141,L141,N141,P141)</f>
        <v>0</v>
      </c>
    </row>
    <row r="142" spans="1:17" ht="14">
      <c r="A142" s="288"/>
      <c r="B142" s="1" t="s">
        <v>29</v>
      </c>
      <c r="C142" s="35"/>
      <c r="D142" s="36"/>
      <c r="E142" s="162"/>
      <c r="F142" s="163"/>
      <c r="G142" s="162"/>
      <c r="H142" s="163"/>
      <c r="I142" s="162"/>
      <c r="J142" s="163"/>
      <c r="K142" s="162"/>
      <c r="L142" s="163"/>
      <c r="M142" s="162"/>
      <c r="N142" s="163"/>
      <c r="O142" s="162"/>
      <c r="P142" s="163"/>
      <c r="Q142" s="24">
        <f t="shared" si="16"/>
        <v>0</v>
      </c>
    </row>
    <row r="143" spans="1:17" ht="14">
      <c r="A143" s="288"/>
      <c r="B143" s="1" t="s">
        <v>20</v>
      </c>
      <c r="C143" s="35"/>
      <c r="D143" s="36"/>
      <c r="E143" s="162"/>
      <c r="F143" s="163"/>
      <c r="G143" s="162"/>
      <c r="H143" s="163"/>
      <c r="I143" s="162"/>
      <c r="J143" s="163"/>
      <c r="K143" s="162"/>
      <c r="L143" s="163"/>
      <c r="M143" s="162"/>
      <c r="N143" s="163"/>
      <c r="O143" s="162"/>
      <c r="P143" s="163"/>
      <c r="Q143" s="24">
        <f t="shared" si="16"/>
        <v>0</v>
      </c>
    </row>
    <row r="144" spans="1:17" ht="14">
      <c r="A144" s="288"/>
      <c r="B144" s="1" t="s">
        <v>21</v>
      </c>
      <c r="C144" s="35"/>
      <c r="D144" s="36"/>
      <c r="E144" s="162"/>
      <c r="F144" s="163"/>
      <c r="G144" s="162"/>
      <c r="H144" s="163"/>
      <c r="I144" s="162"/>
      <c r="J144" s="163"/>
      <c r="K144" s="162"/>
      <c r="L144" s="163"/>
      <c r="M144" s="162"/>
      <c r="N144" s="163"/>
      <c r="O144" s="162"/>
      <c r="P144" s="163"/>
      <c r="Q144" s="24">
        <f t="shared" si="16"/>
        <v>0</v>
      </c>
    </row>
    <row r="145" spans="1:17" ht="14">
      <c r="A145" s="288"/>
      <c r="B145" s="1" t="s">
        <v>22</v>
      </c>
      <c r="C145" s="35"/>
      <c r="D145" s="36"/>
      <c r="E145" s="162"/>
      <c r="F145" s="163"/>
      <c r="G145" s="162"/>
      <c r="H145" s="163"/>
      <c r="I145" s="162"/>
      <c r="J145" s="163"/>
      <c r="K145" s="162"/>
      <c r="L145" s="163"/>
      <c r="M145" s="162"/>
      <c r="N145" s="163"/>
      <c r="O145" s="162"/>
      <c r="P145" s="163"/>
      <c r="Q145" s="24">
        <f t="shared" si="16"/>
        <v>0</v>
      </c>
    </row>
    <row r="146" spans="1:17" ht="14">
      <c r="A146" s="288"/>
      <c r="B146" s="1" t="s">
        <v>23</v>
      </c>
      <c r="C146" s="35"/>
      <c r="D146" s="36"/>
      <c r="E146" s="162"/>
      <c r="F146" s="163"/>
      <c r="G146" s="162"/>
      <c r="H146" s="163"/>
      <c r="I146" s="162"/>
      <c r="J146" s="163"/>
      <c r="K146" s="162"/>
      <c r="L146" s="163"/>
      <c r="M146" s="162"/>
      <c r="N146" s="163"/>
      <c r="O146" s="162"/>
      <c r="P146" s="163"/>
      <c r="Q146" s="24">
        <f t="shared" si="16"/>
        <v>0</v>
      </c>
    </row>
    <row r="147" spans="1:17" ht="14">
      <c r="A147" s="288"/>
      <c r="B147" s="1" t="s">
        <v>19</v>
      </c>
      <c r="C147" s="35"/>
      <c r="D147" s="36"/>
      <c r="E147" s="162"/>
      <c r="F147" s="163"/>
      <c r="G147" s="162"/>
      <c r="H147" s="163"/>
      <c r="I147" s="162"/>
      <c r="J147" s="163"/>
      <c r="K147" s="162"/>
      <c r="L147" s="163"/>
      <c r="M147" s="162"/>
      <c r="N147" s="163"/>
      <c r="O147" s="162"/>
      <c r="P147" s="163"/>
      <c r="Q147" s="24">
        <f t="shared" si="16"/>
        <v>0</v>
      </c>
    </row>
    <row r="148" spans="1:17" ht="14">
      <c r="A148" s="288"/>
      <c r="B148" s="1" t="s">
        <v>30</v>
      </c>
      <c r="C148" s="35"/>
      <c r="D148" s="36"/>
      <c r="E148" s="162"/>
      <c r="F148" s="163"/>
      <c r="G148" s="162"/>
      <c r="H148" s="163"/>
      <c r="I148" s="162"/>
      <c r="J148" s="163"/>
      <c r="K148" s="162"/>
      <c r="L148" s="163"/>
      <c r="M148" s="162"/>
      <c r="N148" s="163"/>
      <c r="O148" s="162"/>
      <c r="P148" s="163"/>
      <c r="Q148" s="24">
        <f t="shared" si="16"/>
        <v>0</v>
      </c>
    </row>
    <row r="149" spans="1:17" ht="14">
      <c r="A149" s="289"/>
      <c r="B149" s="55" t="s">
        <v>18</v>
      </c>
      <c r="C149" s="52"/>
      <c r="D149" s="52">
        <f>SUM(D141:D148)</f>
        <v>0</v>
      </c>
      <c r="E149" s="161"/>
      <c r="F149" s="161">
        <f>SUM(F141:F148)</f>
        <v>0</v>
      </c>
      <c r="G149" s="161"/>
      <c r="H149" s="161">
        <f>SUM(H141:H148)</f>
        <v>0</v>
      </c>
      <c r="I149" s="161"/>
      <c r="J149" s="161">
        <f>SUM(J141:J148)</f>
        <v>0</v>
      </c>
      <c r="K149" s="161"/>
      <c r="L149" s="161">
        <f>SUM(L141:L148)</f>
        <v>0</v>
      </c>
      <c r="M149" s="161"/>
      <c r="N149" s="161">
        <f>SUM(N141:N148)</f>
        <v>0</v>
      </c>
      <c r="O149" s="161"/>
      <c r="P149" s="161">
        <f>SUM(P141:P148)</f>
        <v>0</v>
      </c>
      <c r="Q149" s="52">
        <f>SUM(Q141:Q148)</f>
        <v>0</v>
      </c>
    </row>
    <row r="150" spans="1:17">
      <c r="A150" s="53" t="s">
        <v>24</v>
      </c>
      <c r="B150" s="54"/>
      <c r="C150" s="52"/>
      <c r="D150" s="52">
        <f>D140+D149</f>
        <v>0</v>
      </c>
      <c r="E150" s="161"/>
      <c r="F150" s="161">
        <f>F140+F149</f>
        <v>0</v>
      </c>
      <c r="G150" s="161"/>
      <c r="H150" s="161">
        <f>H140+H149</f>
        <v>0</v>
      </c>
      <c r="I150" s="161"/>
      <c r="J150" s="161">
        <f>J140+J149</f>
        <v>0</v>
      </c>
      <c r="K150" s="161"/>
      <c r="L150" s="161">
        <f>L140+L149</f>
        <v>0</v>
      </c>
      <c r="M150" s="161"/>
      <c r="N150" s="161">
        <f>N140+N149</f>
        <v>0</v>
      </c>
      <c r="O150" s="161"/>
      <c r="P150" s="161">
        <f>P140+P149</f>
        <v>0</v>
      </c>
      <c r="Q150" s="52">
        <f>Q140+Q149</f>
        <v>0</v>
      </c>
    </row>
    <row r="151" spans="1:17">
      <c r="A151" s="57" t="s">
        <v>25</v>
      </c>
      <c r="B151" s="56"/>
      <c r="C151" s="58"/>
      <c r="D151" s="58">
        <f>D132+D136-D150</f>
        <v>101473</v>
      </c>
      <c r="E151" s="164"/>
      <c r="F151" s="164">
        <f>F132+F136-F150</f>
        <v>101473</v>
      </c>
      <c r="G151" s="164"/>
      <c r="H151" s="164">
        <f>H132+H136-H150</f>
        <v>101473</v>
      </c>
      <c r="I151" s="164"/>
      <c r="J151" s="164">
        <f>J132+J136-J150</f>
        <v>101473</v>
      </c>
      <c r="K151" s="164"/>
      <c r="L151" s="164">
        <f>L132+L136-L150</f>
        <v>101473</v>
      </c>
      <c r="M151" s="164"/>
      <c r="N151" s="164">
        <f>N132+N136-N150</f>
        <v>101473</v>
      </c>
      <c r="O151" s="164"/>
      <c r="P151" s="164">
        <f>P132+P136-P150</f>
        <v>101473</v>
      </c>
      <c r="Q151" s="58">
        <f>Q132+Q136-Q150</f>
        <v>101473</v>
      </c>
    </row>
    <row r="152" spans="1:17">
      <c r="A152" s="13" t="s">
        <v>12</v>
      </c>
      <c r="B152" s="14"/>
      <c r="C152" s="26"/>
      <c r="D152" s="27"/>
      <c r="E152" s="165"/>
      <c r="F152" s="166"/>
      <c r="G152" s="165"/>
      <c r="H152" s="166"/>
      <c r="I152" s="165"/>
      <c r="J152" s="166"/>
      <c r="K152" s="165"/>
      <c r="L152" s="166"/>
      <c r="M152" s="165"/>
      <c r="N152" s="166"/>
      <c r="O152" s="165"/>
      <c r="P152" s="166"/>
      <c r="Q152" s="7"/>
    </row>
    <row r="153" spans="1:17">
      <c r="A153" s="17"/>
      <c r="B153" s="18"/>
      <c r="C153" s="28"/>
      <c r="D153" s="29"/>
      <c r="E153" s="167"/>
      <c r="F153" s="168"/>
      <c r="G153" s="167"/>
      <c r="H153" s="168"/>
      <c r="I153" s="167"/>
      <c r="J153" s="168"/>
      <c r="K153" s="167"/>
      <c r="L153" s="168"/>
      <c r="M153" s="167"/>
      <c r="N153" s="168"/>
      <c r="O153" s="167"/>
      <c r="P153" s="168"/>
      <c r="Q153" s="19"/>
    </row>
    <row r="154" spans="1:17">
      <c r="A154" s="17"/>
      <c r="B154" s="18"/>
      <c r="C154" s="28"/>
      <c r="D154" s="29"/>
      <c r="E154" s="167"/>
      <c r="F154" s="168"/>
      <c r="G154" s="167"/>
      <c r="H154" s="168"/>
      <c r="I154" s="167"/>
      <c r="J154" s="168"/>
      <c r="K154" s="167"/>
      <c r="L154" s="168"/>
      <c r="M154" s="167"/>
      <c r="N154" s="168"/>
      <c r="O154" s="167"/>
      <c r="P154" s="168"/>
      <c r="Q154" s="19"/>
    </row>
    <row r="155" spans="1:17">
      <c r="A155" s="17"/>
      <c r="B155" s="18"/>
      <c r="C155" s="28"/>
      <c r="D155" s="29"/>
      <c r="E155" s="167"/>
      <c r="F155" s="168"/>
      <c r="G155" s="167"/>
      <c r="H155" s="168"/>
      <c r="I155" s="167"/>
      <c r="J155" s="168"/>
      <c r="K155" s="167"/>
      <c r="L155" s="168"/>
      <c r="M155" s="167"/>
      <c r="N155" s="168"/>
      <c r="O155" s="167"/>
      <c r="P155" s="168"/>
      <c r="Q155" s="19"/>
    </row>
    <row r="156" spans="1:17">
      <c r="A156" s="17"/>
      <c r="B156" s="18"/>
      <c r="C156" s="28"/>
      <c r="D156" s="29"/>
      <c r="E156" s="167"/>
      <c r="F156" s="168"/>
      <c r="G156" s="167"/>
      <c r="H156" s="168"/>
      <c r="I156" s="167"/>
      <c r="J156" s="168"/>
      <c r="K156" s="167"/>
      <c r="L156" s="168"/>
      <c r="M156" s="167"/>
      <c r="N156" s="168"/>
      <c r="O156" s="167"/>
      <c r="P156" s="168"/>
      <c r="Q156" s="19"/>
    </row>
    <row r="157" spans="1:17">
      <c r="A157" s="17"/>
      <c r="B157" s="18"/>
      <c r="C157" s="28"/>
      <c r="D157" s="29"/>
      <c r="E157" s="167"/>
      <c r="F157" s="168"/>
      <c r="G157" s="167"/>
      <c r="H157" s="168"/>
      <c r="I157" s="167"/>
      <c r="J157" s="168"/>
      <c r="K157" s="167"/>
      <c r="L157" s="168"/>
      <c r="M157" s="167"/>
      <c r="N157" s="168"/>
      <c r="O157" s="167"/>
      <c r="P157" s="168"/>
      <c r="Q157" s="19"/>
    </row>
    <row r="158" spans="1:17">
      <c r="A158" s="17"/>
      <c r="B158" s="18"/>
      <c r="C158" s="28"/>
      <c r="D158" s="29"/>
      <c r="E158" s="167"/>
      <c r="F158" s="168"/>
      <c r="G158" s="167"/>
      <c r="H158" s="168"/>
      <c r="I158" s="167"/>
      <c r="J158" s="168"/>
      <c r="K158" s="167"/>
      <c r="L158" s="168"/>
      <c r="M158" s="167"/>
      <c r="N158" s="168"/>
      <c r="O158" s="167"/>
      <c r="P158" s="168"/>
      <c r="Q158" s="19"/>
    </row>
    <row r="159" spans="1:17">
      <c r="A159" s="15"/>
      <c r="B159" s="16"/>
      <c r="C159" s="30"/>
      <c r="D159" s="31"/>
      <c r="E159" s="169"/>
      <c r="F159" s="170"/>
      <c r="G159" s="169"/>
      <c r="H159" s="170"/>
      <c r="I159" s="169"/>
      <c r="J159" s="170"/>
      <c r="K159" s="169"/>
      <c r="L159" s="170"/>
      <c r="M159" s="169"/>
      <c r="N159" s="170"/>
      <c r="O159" s="169"/>
      <c r="P159" s="170"/>
      <c r="Q159" s="5"/>
    </row>
    <row r="161" spans="1:17">
      <c r="A161" s="21" t="str">
        <f>A1</f>
        <v>2021年</v>
      </c>
      <c r="B161" s="21"/>
      <c r="C161" s="21" t="str">
        <f>C1</f>
        <v>2月</v>
      </c>
      <c r="D161" s="4" t="s">
        <v>47</v>
      </c>
    </row>
    <row r="162" spans="1:17" ht="11.25" customHeight="1">
      <c r="A162" s="283"/>
      <c r="B162" s="284"/>
      <c r="C162" s="154"/>
      <c r="D162" s="155" t="s">
        <v>33</v>
      </c>
      <c r="E162" s="156"/>
      <c r="F162" s="157" t="s">
        <v>34</v>
      </c>
      <c r="G162" s="156"/>
      <c r="H162" s="157" t="s">
        <v>37</v>
      </c>
      <c r="I162" s="156"/>
      <c r="J162" s="157" t="s">
        <v>38</v>
      </c>
      <c r="K162" s="156"/>
      <c r="L162" s="157" t="s">
        <v>39</v>
      </c>
      <c r="M162" s="156"/>
      <c r="N162" s="157" t="s">
        <v>40</v>
      </c>
      <c r="O162" s="156"/>
      <c r="P162" s="157" t="s">
        <v>41</v>
      </c>
      <c r="Q162" s="290" t="s">
        <v>42</v>
      </c>
    </row>
    <row r="163" spans="1:17" ht="11.25" customHeight="1">
      <c r="A163" s="285"/>
      <c r="B163" s="286"/>
      <c r="C163" s="158" t="s">
        <v>31</v>
      </c>
      <c r="D163" s="158" t="s">
        <v>32</v>
      </c>
      <c r="E163" s="158" t="s">
        <v>31</v>
      </c>
      <c r="F163" s="158" t="s">
        <v>32</v>
      </c>
      <c r="G163" s="158" t="s">
        <v>31</v>
      </c>
      <c r="H163" s="158" t="s">
        <v>32</v>
      </c>
      <c r="I163" s="158" t="s">
        <v>31</v>
      </c>
      <c r="J163" s="158" t="s">
        <v>32</v>
      </c>
      <c r="K163" s="158" t="s">
        <v>31</v>
      </c>
      <c r="L163" s="158" t="s">
        <v>32</v>
      </c>
      <c r="M163" s="158" t="s">
        <v>31</v>
      </c>
      <c r="N163" s="158" t="s">
        <v>32</v>
      </c>
      <c r="O163" s="158" t="s">
        <v>31</v>
      </c>
      <c r="P163" s="158" t="s">
        <v>32</v>
      </c>
      <c r="Q163" s="291"/>
    </row>
    <row r="164" spans="1:17">
      <c r="A164" s="53" t="s">
        <v>13</v>
      </c>
      <c r="B164" s="54"/>
      <c r="C164" s="159"/>
      <c r="D164" s="160">
        <f>P151</f>
        <v>101473</v>
      </c>
      <c r="E164" s="159"/>
      <c r="F164" s="161">
        <f>D183</f>
        <v>101473</v>
      </c>
      <c r="G164" s="159"/>
      <c r="H164" s="161">
        <f>F183</f>
        <v>101473</v>
      </c>
      <c r="I164" s="159"/>
      <c r="J164" s="161">
        <f>H183</f>
        <v>101473</v>
      </c>
      <c r="K164" s="159"/>
      <c r="L164" s="161">
        <f>J183</f>
        <v>101473</v>
      </c>
      <c r="M164" s="159"/>
      <c r="N164" s="161">
        <f>L183</f>
        <v>101473</v>
      </c>
      <c r="O164" s="159"/>
      <c r="P164" s="161">
        <f>N183</f>
        <v>101473</v>
      </c>
      <c r="Q164" s="51">
        <f>D164</f>
        <v>101473</v>
      </c>
    </row>
    <row r="165" spans="1:17" ht="13" customHeight="1">
      <c r="A165" s="280" t="s">
        <v>36</v>
      </c>
      <c r="B165" s="5" t="s">
        <v>55</v>
      </c>
      <c r="C165" s="162"/>
      <c r="D165" s="163"/>
      <c r="E165" s="162"/>
      <c r="F165" s="163"/>
      <c r="G165" s="162"/>
      <c r="H165" s="163"/>
      <c r="I165" s="162"/>
      <c r="J165" s="163"/>
      <c r="K165" s="162"/>
      <c r="L165" s="163"/>
      <c r="M165" s="162"/>
      <c r="N165" s="163"/>
      <c r="O165" s="162"/>
      <c r="P165" s="163"/>
      <c r="Q165" s="24">
        <f>SUM(D165,F165,H165,J165,L165,N165,P165)</f>
        <v>0</v>
      </c>
    </row>
    <row r="166" spans="1:17">
      <c r="A166" s="281"/>
      <c r="B166" s="6" t="s">
        <v>11</v>
      </c>
      <c r="C166" s="162"/>
      <c r="D166" s="163"/>
      <c r="E166" s="162"/>
      <c r="F166" s="163"/>
      <c r="G166" s="162"/>
      <c r="H166" s="163"/>
      <c r="I166" s="162"/>
      <c r="J166" s="163"/>
      <c r="K166" s="162"/>
      <c r="L166" s="163"/>
      <c r="M166" s="162"/>
      <c r="N166" s="163"/>
      <c r="O166" s="162"/>
      <c r="P166" s="163"/>
      <c r="Q166" s="24">
        <f>SUM(D166,F166,H166,J166,L166,N166,P166)</f>
        <v>0</v>
      </c>
    </row>
    <row r="167" spans="1:17">
      <c r="A167" s="282"/>
      <c r="B167" s="7" t="s">
        <v>14</v>
      </c>
      <c r="C167" s="162"/>
      <c r="D167" s="163"/>
      <c r="E167" s="162"/>
      <c r="F167" s="163"/>
      <c r="G167" s="162"/>
      <c r="H167" s="163"/>
      <c r="I167" s="162"/>
      <c r="J167" s="163"/>
      <c r="K167" s="162"/>
      <c r="L167" s="163"/>
      <c r="M167" s="162"/>
      <c r="N167" s="163"/>
      <c r="O167" s="162"/>
      <c r="P167" s="163"/>
      <c r="Q167" s="24">
        <f>SUM(D167,F167,H167,J167,L167,N167,P167)</f>
        <v>0</v>
      </c>
    </row>
    <row r="168" spans="1:17">
      <c r="A168" s="53" t="s">
        <v>15</v>
      </c>
      <c r="B168" s="54"/>
      <c r="C168" s="159"/>
      <c r="D168" s="161">
        <f>SUM(D165:D167)</f>
        <v>0</v>
      </c>
      <c r="E168" s="159"/>
      <c r="F168" s="161">
        <f>SUM(F165:F167)</f>
        <v>0</v>
      </c>
      <c r="G168" s="159"/>
      <c r="H168" s="161">
        <f>SUM(H165:H167)</f>
        <v>0</v>
      </c>
      <c r="I168" s="159"/>
      <c r="J168" s="161">
        <f>SUM(J165:J167)</f>
        <v>0</v>
      </c>
      <c r="K168" s="159"/>
      <c r="L168" s="161">
        <f>SUM(L165:L167)</f>
        <v>0</v>
      </c>
      <c r="M168" s="159"/>
      <c r="N168" s="161">
        <f>SUM(N165:N167)</f>
        <v>0</v>
      </c>
      <c r="O168" s="159"/>
      <c r="P168" s="161">
        <f>SUM(P165:P167)</f>
        <v>0</v>
      </c>
      <c r="Q168" s="52">
        <f>SUM(Q165:Q167)</f>
        <v>0</v>
      </c>
    </row>
    <row r="169" spans="1:17" ht="11.25" customHeight="1">
      <c r="A169" s="287" t="s">
        <v>28</v>
      </c>
      <c r="B169" s="1" t="s">
        <v>16</v>
      </c>
      <c r="C169" s="162"/>
      <c r="D169" s="163"/>
      <c r="E169" s="162"/>
      <c r="F169" s="163"/>
      <c r="G169" s="162"/>
      <c r="H169" s="163"/>
      <c r="I169" s="162"/>
      <c r="J169" s="163"/>
      <c r="K169" s="162"/>
      <c r="L169" s="163"/>
      <c r="M169" s="162"/>
      <c r="N169" s="163"/>
      <c r="O169" s="162"/>
      <c r="P169" s="163"/>
      <c r="Q169" s="24">
        <f>SUM(D169,F169,H169,J169,L169,N169,P169)</f>
        <v>0</v>
      </c>
    </row>
    <row r="170" spans="1:17" ht="14">
      <c r="A170" s="288"/>
      <c r="B170" s="1" t="s">
        <v>17</v>
      </c>
      <c r="C170" s="162"/>
      <c r="D170" s="163"/>
      <c r="E170" s="162"/>
      <c r="F170" s="163"/>
      <c r="G170" s="162"/>
      <c r="H170" s="163"/>
      <c r="I170" s="162"/>
      <c r="J170" s="163"/>
      <c r="K170" s="162"/>
      <c r="L170" s="163"/>
      <c r="M170" s="162"/>
      <c r="N170" s="163"/>
      <c r="O170" s="162"/>
      <c r="P170" s="163"/>
      <c r="Q170" s="24">
        <f>SUM(D170,F170,H170,J170,L170,N170,P170)</f>
        <v>0</v>
      </c>
    </row>
    <row r="171" spans="1:17" ht="14">
      <c r="A171" s="288"/>
      <c r="B171" s="1" t="s">
        <v>26</v>
      </c>
      <c r="C171" s="162"/>
      <c r="D171" s="163"/>
      <c r="E171" s="162"/>
      <c r="F171" s="163"/>
      <c r="G171" s="162"/>
      <c r="H171" s="163"/>
      <c r="I171" s="162"/>
      <c r="J171" s="163"/>
      <c r="K171" s="162"/>
      <c r="L171" s="163"/>
      <c r="M171" s="162"/>
      <c r="N171" s="163"/>
      <c r="O171" s="162"/>
      <c r="P171" s="163"/>
      <c r="Q171" s="24">
        <f>SUM(D171,F171,H171,J171,L171,N171,P171)</f>
        <v>0</v>
      </c>
    </row>
    <row r="172" spans="1:17" ht="14">
      <c r="A172" s="288"/>
      <c r="B172" s="55" t="s">
        <v>18</v>
      </c>
      <c r="C172" s="159"/>
      <c r="D172" s="161">
        <f>SUM(D169:D171)</f>
        <v>0</v>
      </c>
      <c r="E172" s="159"/>
      <c r="F172" s="161">
        <f>SUM(F169:F171)</f>
        <v>0</v>
      </c>
      <c r="G172" s="159"/>
      <c r="H172" s="161">
        <f>SUM(H169:H171)</f>
        <v>0</v>
      </c>
      <c r="I172" s="159"/>
      <c r="J172" s="161">
        <f>SUM(J169:J171)</f>
        <v>0</v>
      </c>
      <c r="K172" s="159"/>
      <c r="L172" s="161">
        <f>SUM(L169:L171)</f>
        <v>0</v>
      </c>
      <c r="M172" s="159"/>
      <c r="N172" s="161">
        <f>SUM(N169:N171)</f>
        <v>0</v>
      </c>
      <c r="O172" s="159"/>
      <c r="P172" s="161">
        <f>SUM(P169:P171)</f>
        <v>0</v>
      </c>
      <c r="Q172" s="52">
        <f>SUM(Q169:Q171)</f>
        <v>0</v>
      </c>
    </row>
    <row r="173" spans="1:17" ht="14">
      <c r="A173" s="288"/>
      <c r="B173" s="1" t="s">
        <v>27</v>
      </c>
      <c r="C173" s="162"/>
      <c r="D173" s="163"/>
      <c r="E173" s="162"/>
      <c r="F173" s="163"/>
      <c r="G173" s="162"/>
      <c r="H173" s="163"/>
      <c r="I173" s="162"/>
      <c r="J173" s="163"/>
      <c r="K173" s="162"/>
      <c r="L173" s="163"/>
      <c r="M173" s="162"/>
      <c r="N173" s="163"/>
      <c r="O173" s="162"/>
      <c r="P173" s="163"/>
      <c r="Q173" s="24">
        <f t="shared" ref="Q173:Q180" si="17">SUM(D173,F173,H173,J173,L173,N173,P173)</f>
        <v>0</v>
      </c>
    </row>
    <row r="174" spans="1:17" ht="14">
      <c r="A174" s="288"/>
      <c r="B174" s="1" t="s">
        <v>29</v>
      </c>
      <c r="C174" s="162"/>
      <c r="D174" s="163"/>
      <c r="E174" s="162"/>
      <c r="F174" s="163"/>
      <c r="G174" s="162"/>
      <c r="H174" s="163"/>
      <c r="I174" s="162"/>
      <c r="J174" s="163"/>
      <c r="K174" s="162"/>
      <c r="L174" s="163"/>
      <c r="M174" s="162"/>
      <c r="N174" s="163"/>
      <c r="O174" s="162"/>
      <c r="P174" s="163"/>
      <c r="Q174" s="24">
        <f t="shared" si="17"/>
        <v>0</v>
      </c>
    </row>
    <row r="175" spans="1:17" ht="14">
      <c r="A175" s="288"/>
      <c r="B175" s="1" t="s">
        <v>20</v>
      </c>
      <c r="C175" s="162"/>
      <c r="D175" s="163"/>
      <c r="E175" s="162"/>
      <c r="F175" s="163"/>
      <c r="G175" s="162"/>
      <c r="H175" s="163"/>
      <c r="I175" s="162"/>
      <c r="J175" s="163"/>
      <c r="K175" s="162"/>
      <c r="L175" s="163"/>
      <c r="M175" s="162"/>
      <c r="N175" s="163"/>
      <c r="O175" s="162"/>
      <c r="P175" s="163"/>
      <c r="Q175" s="24">
        <f t="shared" si="17"/>
        <v>0</v>
      </c>
    </row>
    <row r="176" spans="1:17" ht="14">
      <c r="A176" s="288"/>
      <c r="B176" s="1" t="s">
        <v>21</v>
      </c>
      <c r="C176" s="162"/>
      <c r="D176" s="163"/>
      <c r="E176" s="162"/>
      <c r="F176" s="163"/>
      <c r="G176" s="162"/>
      <c r="H176" s="163"/>
      <c r="I176" s="162"/>
      <c r="J176" s="163"/>
      <c r="K176" s="162"/>
      <c r="L176" s="163"/>
      <c r="M176" s="162"/>
      <c r="N176" s="163"/>
      <c r="O176" s="162"/>
      <c r="P176" s="163"/>
      <c r="Q176" s="24">
        <f t="shared" si="17"/>
        <v>0</v>
      </c>
    </row>
    <row r="177" spans="1:17" ht="14">
      <c r="A177" s="288"/>
      <c r="B177" s="1" t="s">
        <v>22</v>
      </c>
      <c r="C177" s="162"/>
      <c r="D177" s="163"/>
      <c r="E177" s="162"/>
      <c r="F177" s="163"/>
      <c r="G177" s="162"/>
      <c r="H177" s="163"/>
      <c r="I177" s="162"/>
      <c r="J177" s="163"/>
      <c r="K177" s="162"/>
      <c r="L177" s="163"/>
      <c r="M177" s="162"/>
      <c r="N177" s="163"/>
      <c r="O177" s="162"/>
      <c r="P177" s="163"/>
      <c r="Q177" s="24">
        <f t="shared" si="17"/>
        <v>0</v>
      </c>
    </row>
    <row r="178" spans="1:17" ht="14">
      <c r="A178" s="288"/>
      <c r="B178" s="1" t="s">
        <v>23</v>
      </c>
      <c r="C178" s="162"/>
      <c r="D178" s="163"/>
      <c r="E178" s="162"/>
      <c r="F178" s="163"/>
      <c r="G178" s="162"/>
      <c r="H178" s="163"/>
      <c r="I178" s="162"/>
      <c r="J178" s="163"/>
      <c r="K178" s="162"/>
      <c r="L178" s="163"/>
      <c r="M178" s="162"/>
      <c r="N178" s="163"/>
      <c r="O178" s="162"/>
      <c r="P178" s="163"/>
      <c r="Q178" s="24">
        <f t="shared" si="17"/>
        <v>0</v>
      </c>
    </row>
    <row r="179" spans="1:17" ht="14">
      <c r="A179" s="288"/>
      <c r="B179" s="1" t="s">
        <v>19</v>
      </c>
      <c r="C179" s="162"/>
      <c r="D179" s="163"/>
      <c r="E179" s="162"/>
      <c r="F179" s="163"/>
      <c r="G179" s="162"/>
      <c r="H179" s="163"/>
      <c r="I179" s="162"/>
      <c r="J179" s="163"/>
      <c r="K179" s="162"/>
      <c r="L179" s="163"/>
      <c r="M179" s="162"/>
      <c r="N179" s="163"/>
      <c r="O179" s="162"/>
      <c r="P179" s="163"/>
      <c r="Q179" s="24">
        <f t="shared" si="17"/>
        <v>0</v>
      </c>
    </row>
    <row r="180" spans="1:17" ht="14">
      <c r="A180" s="288"/>
      <c r="B180" s="1" t="s">
        <v>30</v>
      </c>
      <c r="C180" s="162"/>
      <c r="D180" s="163"/>
      <c r="E180" s="162"/>
      <c r="F180" s="163"/>
      <c r="G180" s="162"/>
      <c r="H180" s="163"/>
      <c r="I180" s="162"/>
      <c r="J180" s="163"/>
      <c r="K180" s="162"/>
      <c r="L180" s="163"/>
      <c r="M180" s="162"/>
      <c r="N180" s="163"/>
      <c r="O180" s="162"/>
      <c r="P180" s="163"/>
      <c r="Q180" s="24">
        <f t="shared" si="17"/>
        <v>0</v>
      </c>
    </row>
    <row r="181" spans="1:17" ht="14">
      <c r="A181" s="289"/>
      <c r="B181" s="55" t="s">
        <v>18</v>
      </c>
      <c r="C181" s="161"/>
      <c r="D181" s="161">
        <f>SUM(D173:D180)</f>
        <v>0</v>
      </c>
      <c r="E181" s="161"/>
      <c r="F181" s="161">
        <f>SUM(F173:F180)</f>
        <v>0</v>
      </c>
      <c r="G181" s="161"/>
      <c r="H181" s="161">
        <f>SUM(H173:H180)</f>
        <v>0</v>
      </c>
      <c r="I181" s="161"/>
      <c r="J181" s="161">
        <f>SUM(J173:J180)</f>
        <v>0</v>
      </c>
      <c r="K181" s="161"/>
      <c r="L181" s="161">
        <f>SUM(L173:L180)</f>
        <v>0</v>
      </c>
      <c r="M181" s="161"/>
      <c r="N181" s="161">
        <f>SUM(N173:N180)</f>
        <v>0</v>
      </c>
      <c r="O181" s="161"/>
      <c r="P181" s="161">
        <f>SUM(P173:P180)</f>
        <v>0</v>
      </c>
      <c r="Q181" s="52">
        <f>SUM(Q173:Q180)</f>
        <v>0</v>
      </c>
    </row>
    <row r="182" spans="1:17">
      <c r="A182" s="53" t="s">
        <v>24</v>
      </c>
      <c r="B182" s="54"/>
      <c r="C182" s="161"/>
      <c r="D182" s="161">
        <f>D172+D181</f>
        <v>0</v>
      </c>
      <c r="E182" s="161"/>
      <c r="F182" s="161">
        <f>F172+F181</f>
        <v>0</v>
      </c>
      <c r="G182" s="161"/>
      <c r="H182" s="161">
        <f>H172+H181</f>
        <v>0</v>
      </c>
      <c r="I182" s="161"/>
      <c r="J182" s="161">
        <f>J172+J181</f>
        <v>0</v>
      </c>
      <c r="K182" s="161"/>
      <c r="L182" s="161">
        <f>L172+L181</f>
        <v>0</v>
      </c>
      <c r="M182" s="161"/>
      <c r="N182" s="161">
        <f>N172+N181</f>
        <v>0</v>
      </c>
      <c r="O182" s="161"/>
      <c r="P182" s="161">
        <f>P172+P181</f>
        <v>0</v>
      </c>
      <c r="Q182" s="52">
        <f>Q172+Q181</f>
        <v>0</v>
      </c>
    </row>
    <row r="183" spans="1:17">
      <c r="A183" s="57" t="s">
        <v>25</v>
      </c>
      <c r="B183" s="56"/>
      <c r="C183" s="164"/>
      <c r="D183" s="164">
        <f>D164+D168-D182</f>
        <v>101473</v>
      </c>
      <c r="E183" s="164"/>
      <c r="F183" s="164">
        <f>F164+F168-F182</f>
        <v>101473</v>
      </c>
      <c r="G183" s="164"/>
      <c r="H183" s="164">
        <f>H164+H168-H182</f>
        <v>101473</v>
      </c>
      <c r="I183" s="164"/>
      <c r="J183" s="164">
        <f>J164+J168-J182</f>
        <v>101473</v>
      </c>
      <c r="K183" s="164"/>
      <c r="L183" s="164">
        <f>L164+L168-L182</f>
        <v>101473</v>
      </c>
      <c r="M183" s="164"/>
      <c r="N183" s="164">
        <f>N164+N168-N182</f>
        <v>101473</v>
      </c>
      <c r="O183" s="164"/>
      <c r="P183" s="164">
        <f>P164+P168-P182</f>
        <v>101473</v>
      </c>
      <c r="Q183" s="58">
        <f>Q164+Q168-Q182</f>
        <v>101473</v>
      </c>
    </row>
    <row r="184" spans="1:17">
      <c r="A184" s="13" t="s">
        <v>12</v>
      </c>
      <c r="B184" s="14"/>
      <c r="C184" s="165"/>
      <c r="D184" s="166"/>
      <c r="E184" s="165"/>
      <c r="F184" s="166"/>
      <c r="G184" s="165"/>
      <c r="H184" s="166"/>
      <c r="I184" s="165"/>
      <c r="J184" s="166"/>
      <c r="K184" s="165"/>
      <c r="L184" s="166"/>
      <c r="M184" s="165"/>
      <c r="N184" s="166"/>
      <c r="O184" s="165"/>
      <c r="P184" s="166"/>
      <c r="Q184" s="7"/>
    </row>
    <row r="185" spans="1:17">
      <c r="A185" s="17"/>
      <c r="B185" s="18"/>
      <c r="C185" s="167"/>
      <c r="D185" s="168"/>
      <c r="E185" s="167"/>
      <c r="F185" s="168"/>
      <c r="G185" s="167"/>
      <c r="H185" s="168"/>
      <c r="I185" s="167"/>
      <c r="J185" s="168"/>
      <c r="K185" s="167"/>
      <c r="L185" s="168"/>
      <c r="M185" s="167"/>
      <c r="N185" s="168"/>
      <c r="O185" s="167"/>
      <c r="P185" s="168"/>
      <c r="Q185" s="19"/>
    </row>
    <row r="186" spans="1:17">
      <c r="A186" s="17"/>
      <c r="B186" s="18"/>
      <c r="C186" s="167"/>
      <c r="D186" s="168"/>
      <c r="E186" s="167"/>
      <c r="F186" s="168"/>
      <c r="G186" s="167"/>
      <c r="H186" s="168"/>
      <c r="I186" s="167"/>
      <c r="J186" s="168"/>
      <c r="K186" s="167"/>
      <c r="L186" s="168"/>
      <c r="M186" s="167"/>
      <c r="N186" s="168"/>
      <c r="O186" s="167"/>
      <c r="P186" s="168"/>
      <c r="Q186" s="19"/>
    </row>
    <row r="187" spans="1:17">
      <c r="A187" s="17"/>
      <c r="B187" s="18"/>
      <c r="C187" s="167"/>
      <c r="D187" s="168"/>
      <c r="E187" s="167"/>
      <c r="F187" s="168"/>
      <c r="G187" s="167"/>
      <c r="H187" s="168"/>
      <c r="I187" s="167"/>
      <c r="J187" s="168"/>
      <c r="K187" s="167"/>
      <c r="L187" s="168"/>
      <c r="M187" s="167"/>
      <c r="N187" s="168"/>
      <c r="O187" s="167"/>
      <c r="P187" s="168"/>
      <c r="Q187" s="19"/>
    </row>
    <row r="188" spans="1:17">
      <c r="A188" s="17"/>
      <c r="B188" s="18"/>
      <c r="C188" s="167"/>
      <c r="D188" s="168"/>
      <c r="E188" s="167"/>
      <c r="F188" s="168"/>
      <c r="G188" s="167"/>
      <c r="H188" s="168"/>
      <c r="I188" s="167"/>
      <c r="J188" s="168"/>
      <c r="K188" s="167"/>
      <c r="L188" s="168"/>
      <c r="M188" s="167"/>
      <c r="N188" s="168"/>
      <c r="O188" s="167"/>
      <c r="P188" s="168"/>
      <c r="Q188" s="19"/>
    </row>
    <row r="189" spans="1:17">
      <c r="A189" s="17"/>
      <c r="B189" s="18"/>
      <c r="C189" s="167"/>
      <c r="D189" s="168"/>
      <c r="E189" s="167"/>
      <c r="F189" s="168"/>
      <c r="G189" s="167"/>
      <c r="H189" s="168"/>
      <c r="I189" s="167"/>
      <c r="J189" s="168"/>
      <c r="K189" s="167"/>
      <c r="L189" s="168"/>
      <c r="M189" s="167"/>
      <c r="N189" s="168"/>
      <c r="O189" s="167"/>
      <c r="P189" s="168"/>
      <c r="Q189" s="19"/>
    </row>
    <row r="190" spans="1:17">
      <c r="A190" s="17"/>
      <c r="B190" s="18"/>
      <c r="C190" s="167"/>
      <c r="D190" s="168"/>
      <c r="E190" s="167"/>
      <c r="F190" s="168"/>
      <c r="G190" s="167"/>
      <c r="H190" s="168"/>
      <c r="I190" s="167"/>
      <c r="J190" s="168"/>
      <c r="K190" s="167"/>
      <c r="L190" s="168"/>
      <c r="M190" s="167"/>
      <c r="N190" s="168"/>
      <c r="O190" s="167"/>
      <c r="P190" s="168"/>
      <c r="Q190" s="19"/>
    </row>
    <row r="191" spans="1:17">
      <c r="A191" s="15"/>
      <c r="B191" s="16"/>
      <c r="C191" s="169"/>
      <c r="D191" s="170"/>
      <c r="E191" s="169"/>
      <c r="F191" s="170"/>
      <c r="G191" s="169"/>
      <c r="H191" s="170"/>
      <c r="I191" s="169"/>
      <c r="J191" s="170"/>
      <c r="K191" s="169"/>
      <c r="L191" s="170"/>
      <c r="M191" s="169"/>
      <c r="N191" s="170"/>
      <c r="O191" s="169"/>
      <c r="P191" s="170"/>
      <c r="Q191" s="5"/>
    </row>
  </sheetData>
  <mergeCells count="34">
    <mergeCell ref="A69:A71"/>
    <mergeCell ref="A98:B99"/>
    <mergeCell ref="A73:A85"/>
    <mergeCell ref="A169:A181"/>
    <mergeCell ref="A133:A135"/>
    <mergeCell ref="A162:B163"/>
    <mergeCell ref="Q162:Q163"/>
    <mergeCell ref="A165:A167"/>
    <mergeCell ref="A137:A149"/>
    <mergeCell ref="S9:S21"/>
    <mergeCell ref="A34:B35"/>
    <mergeCell ref="Q34:Q35"/>
    <mergeCell ref="A37:A39"/>
    <mergeCell ref="A66:B67"/>
    <mergeCell ref="Q66:Q67"/>
    <mergeCell ref="A9:A21"/>
    <mergeCell ref="A41:A53"/>
    <mergeCell ref="Q98:Q99"/>
    <mergeCell ref="A101:A103"/>
    <mergeCell ref="A130:B131"/>
    <mergeCell ref="Q130:Q131"/>
    <mergeCell ref="A105:A117"/>
    <mergeCell ref="X2:X3"/>
    <mergeCell ref="Y2:Y3"/>
    <mergeCell ref="Z2:Z3"/>
    <mergeCell ref="AA2:AA3"/>
    <mergeCell ref="A5:A7"/>
    <mergeCell ref="S5:S7"/>
    <mergeCell ref="A2:B3"/>
    <mergeCell ref="Q2:Q3"/>
    <mergeCell ref="S2:T3"/>
    <mergeCell ref="U2:U3"/>
    <mergeCell ref="V2:V3"/>
    <mergeCell ref="W2:W3"/>
  </mergeCells>
  <phoneticPr fontId="3"/>
  <pageMargins left="0.7" right="0.7" top="0.75" bottom="0.75" header="0.51200000000000001" footer="0.51200000000000001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7103F-29CC-6042-9926-22A84844C7F0}">
  <dimension ref="A1:AA191"/>
  <sheetViews>
    <sheetView topLeftCell="M1" zoomScale="110" zoomScaleNormal="110" workbookViewId="0">
      <selection activeCell="Q7" sqref="Q7"/>
    </sheetView>
  </sheetViews>
  <sheetFormatPr baseColWidth="10" defaultColWidth="9" defaultRowHeight="13"/>
  <cols>
    <col min="1" max="1" width="2.6640625" style="4" customWidth="1"/>
    <col min="2" max="2" width="9" style="4"/>
    <col min="3" max="16" width="8" style="4" customWidth="1"/>
    <col min="17" max="17" width="9" style="4"/>
    <col min="18" max="18" width="3.1640625" style="4" customWidth="1"/>
    <col min="19" max="19" width="2.6640625" style="4" customWidth="1"/>
    <col min="20" max="20" width="9" style="4"/>
    <col min="21" max="27" width="10" style="4" customWidth="1"/>
    <col min="28" max="16384" width="9" style="4"/>
  </cols>
  <sheetData>
    <row r="1" spans="1:27">
      <c r="A1" s="4" t="s">
        <v>67</v>
      </c>
      <c r="C1" s="4" t="s">
        <v>57</v>
      </c>
      <c r="D1" s="4" t="s">
        <v>35</v>
      </c>
      <c r="S1" s="21" t="str">
        <f>A1</f>
        <v>2021年</v>
      </c>
      <c r="U1" s="4" t="str">
        <f>C1</f>
        <v>3月</v>
      </c>
    </row>
    <row r="2" spans="1:27">
      <c r="A2" s="283"/>
      <c r="B2" s="284"/>
      <c r="C2" s="154"/>
      <c r="D2" s="155" t="s">
        <v>33</v>
      </c>
      <c r="E2" s="33">
        <v>1</v>
      </c>
      <c r="F2" s="22" t="s">
        <v>34</v>
      </c>
      <c r="G2" s="33">
        <v>2</v>
      </c>
      <c r="H2" s="22" t="s">
        <v>37</v>
      </c>
      <c r="I2" s="33">
        <v>3</v>
      </c>
      <c r="J2" s="22" t="s">
        <v>38</v>
      </c>
      <c r="K2" s="33">
        <v>4</v>
      </c>
      <c r="L2" s="22" t="s">
        <v>39</v>
      </c>
      <c r="M2" s="2">
        <v>5</v>
      </c>
      <c r="N2" s="22" t="s">
        <v>40</v>
      </c>
      <c r="O2" s="2">
        <v>6</v>
      </c>
      <c r="P2" s="22" t="s">
        <v>41</v>
      </c>
      <c r="Q2" s="290" t="s">
        <v>42</v>
      </c>
      <c r="S2" s="283"/>
      <c r="T2" s="284"/>
      <c r="U2" s="290" t="s">
        <v>35</v>
      </c>
      <c r="V2" s="290" t="s">
        <v>43</v>
      </c>
      <c r="W2" s="290" t="s">
        <v>44</v>
      </c>
      <c r="X2" s="290" t="s">
        <v>45</v>
      </c>
      <c r="Y2" s="290" t="s">
        <v>46</v>
      </c>
      <c r="Z2" s="290" t="s">
        <v>47</v>
      </c>
      <c r="AA2" s="290" t="s">
        <v>48</v>
      </c>
    </row>
    <row r="3" spans="1:27">
      <c r="A3" s="285"/>
      <c r="B3" s="286"/>
      <c r="C3" s="158" t="s">
        <v>31</v>
      </c>
      <c r="D3" s="158" t="s">
        <v>32</v>
      </c>
      <c r="E3" s="34" t="s">
        <v>31</v>
      </c>
      <c r="F3" s="34" t="s">
        <v>32</v>
      </c>
      <c r="G3" s="34" t="s">
        <v>31</v>
      </c>
      <c r="H3" s="34" t="s">
        <v>32</v>
      </c>
      <c r="I3" s="34" t="s">
        <v>31</v>
      </c>
      <c r="J3" s="34" t="s">
        <v>32</v>
      </c>
      <c r="K3" s="34" t="s">
        <v>31</v>
      </c>
      <c r="L3" s="34" t="s">
        <v>32</v>
      </c>
      <c r="M3" s="11" t="s">
        <v>31</v>
      </c>
      <c r="N3" s="11" t="s">
        <v>32</v>
      </c>
      <c r="O3" s="11" t="s">
        <v>31</v>
      </c>
      <c r="P3" s="11" t="s">
        <v>32</v>
      </c>
      <c r="Q3" s="291"/>
      <c r="S3" s="285"/>
      <c r="T3" s="286"/>
      <c r="U3" s="291"/>
      <c r="V3" s="291"/>
      <c r="W3" s="291"/>
      <c r="X3" s="291"/>
      <c r="Y3" s="291"/>
      <c r="Z3" s="291"/>
      <c r="AA3" s="291"/>
    </row>
    <row r="4" spans="1:27">
      <c r="A4" s="53" t="s">
        <v>13</v>
      </c>
      <c r="B4" s="54"/>
      <c r="C4" s="159"/>
      <c r="D4" s="160">
        <v>86605</v>
      </c>
      <c r="E4" s="50"/>
      <c r="F4" s="52">
        <f>D23</f>
        <v>86605</v>
      </c>
      <c r="G4" s="50"/>
      <c r="H4" s="52">
        <f>F23</f>
        <v>85002</v>
      </c>
      <c r="I4" s="50"/>
      <c r="J4" s="52">
        <f>H23</f>
        <v>83388</v>
      </c>
      <c r="K4" s="50"/>
      <c r="L4" s="52">
        <f>J23</f>
        <v>83388</v>
      </c>
      <c r="M4" s="50"/>
      <c r="N4" s="52">
        <f>L23</f>
        <v>82414</v>
      </c>
      <c r="O4" s="50"/>
      <c r="P4" s="52">
        <f>N23</f>
        <v>82414</v>
      </c>
      <c r="Q4" s="51">
        <f>D4</f>
        <v>86605</v>
      </c>
      <c r="S4" s="9" t="s">
        <v>13</v>
      </c>
      <c r="T4" s="54"/>
      <c r="U4" s="51">
        <f>Q4</f>
        <v>86605</v>
      </c>
      <c r="V4" s="52">
        <f>U23</f>
        <v>76584</v>
      </c>
      <c r="W4" s="52">
        <f>V23</f>
        <v>112858</v>
      </c>
      <c r="X4" s="52">
        <f>W23</f>
        <v>90971</v>
      </c>
      <c r="Y4" s="52">
        <f>X23</f>
        <v>74517</v>
      </c>
      <c r="Z4" s="52">
        <f>Y23</f>
        <v>67917</v>
      </c>
      <c r="AA4" s="51">
        <f>Q4</f>
        <v>86605</v>
      </c>
    </row>
    <row r="5" spans="1:27">
      <c r="A5" s="280" t="s">
        <v>36</v>
      </c>
      <c r="B5" s="5" t="s">
        <v>55</v>
      </c>
      <c r="C5" s="162"/>
      <c r="D5" s="163"/>
      <c r="E5" s="35"/>
      <c r="F5" s="36"/>
      <c r="G5" s="35"/>
      <c r="H5" s="36"/>
      <c r="I5" s="35"/>
      <c r="J5" s="36"/>
      <c r="K5" s="35"/>
      <c r="L5" s="36"/>
      <c r="M5" s="6"/>
      <c r="N5" s="24"/>
      <c r="O5" s="6"/>
      <c r="P5" s="24"/>
      <c r="Q5" s="24">
        <f>SUM(D5,F5,H5,J5,L5,N5,P5)</f>
        <v>0</v>
      </c>
      <c r="S5" s="292" t="s">
        <v>36</v>
      </c>
      <c r="T5" s="5" t="s">
        <v>55</v>
      </c>
      <c r="U5" s="24">
        <f>Q5</f>
        <v>0</v>
      </c>
      <c r="V5" s="24">
        <f>Q37</f>
        <v>100100</v>
      </c>
      <c r="W5" s="24">
        <f>Q69</f>
        <v>0</v>
      </c>
      <c r="X5" s="24">
        <f>Q101</f>
        <v>0</v>
      </c>
      <c r="Y5" s="24">
        <f>Q133</f>
        <v>0</v>
      </c>
      <c r="Z5" s="24">
        <f>Q165</f>
        <v>0</v>
      </c>
      <c r="AA5" s="24">
        <f>SUM(U5:Z5)</f>
        <v>100100</v>
      </c>
    </row>
    <row r="6" spans="1:27">
      <c r="A6" s="281"/>
      <c r="B6" s="6" t="s">
        <v>11</v>
      </c>
      <c r="C6" s="162"/>
      <c r="D6" s="163"/>
      <c r="E6" s="35"/>
      <c r="F6" s="36"/>
      <c r="G6" s="35"/>
      <c r="H6" s="36"/>
      <c r="I6" s="35"/>
      <c r="J6" s="36"/>
      <c r="K6" s="35"/>
      <c r="L6" s="36"/>
      <c r="M6" s="6"/>
      <c r="N6" s="24"/>
      <c r="O6" s="6"/>
      <c r="P6" s="24"/>
      <c r="Q6" s="24">
        <f>SUM(D6,F6,H6,J6,L6,N6,P6)</f>
        <v>0</v>
      </c>
      <c r="S6" s="293"/>
      <c r="T6" s="3" t="s">
        <v>11</v>
      </c>
      <c r="U6" s="24">
        <f>Q6</f>
        <v>0</v>
      </c>
      <c r="V6" s="24">
        <f>Q38</f>
        <v>0</v>
      </c>
      <c r="W6" s="24">
        <f>Q70</f>
        <v>0</v>
      </c>
      <c r="X6" s="24">
        <f>Q102</f>
        <v>0</v>
      </c>
      <c r="Y6" s="24">
        <f>Q134</f>
        <v>0</v>
      </c>
      <c r="Z6" s="24">
        <f>Q166</f>
        <v>0</v>
      </c>
      <c r="AA6" s="24">
        <f>SUM(U6:Z6)</f>
        <v>0</v>
      </c>
    </row>
    <row r="7" spans="1:27">
      <c r="A7" s="282"/>
      <c r="B7" s="7" t="s">
        <v>14</v>
      </c>
      <c r="C7" s="162"/>
      <c r="D7" s="163"/>
      <c r="E7" s="35"/>
      <c r="F7" s="36"/>
      <c r="G7" s="35"/>
      <c r="H7" s="36"/>
      <c r="I7" s="35"/>
      <c r="J7" s="36"/>
      <c r="K7" s="35"/>
      <c r="L7" s="36"/>
      <c r="M7" s="6"/>
      <c r="N7" s="24"/>
      <c r="O7" s="6"/>
      <c r="P7" s="24"/>
      <c r="Q7" s="24">
        <f>SUM(D7,F7,H7,J7,L7,N7,P7)</f>
        <v>0</v>
      </c>
      <c r="S7" s="294"/>
      <c r="T7" s="14" t="s">
        <v>14</v>
      </c>
      <c r="U7" s="24">
        <f>Q7</f>
        <v>0</v>
      </c>
      <c r="V7" s="24">
        <f>Q39</f>
        <v>0</v>
      </c>
      <c r="W7" s="24">
        <f>Q71</f>
        <v>0</v>
      </c>
      <c r="X7" s="24">
        <f>Q103</f>
        <v>0</v>
      </c>
      <c r="Y7" s="24">
        <f>Q135</f>
        <v>0</v>
      </c>
      <c r="Z7" s="24">
        <f>Q167</f>
        <v>0</v>
      </c>
      <c r="AA7" s="24">
        <f>SUM(U7:Z7)</f>
        <v>0</v>
      </c>
    </row>
    <row r="8" spans="1:27">
      <c r="A8" s="53" t="s">
        <v>15</v>
      </c>
      <c r="B8" s="54"/>
      <c r="C8" s="159"/>
      <c r="D8" s="161">
        <f>SUM(D5:D7)</f>
        <v>0</v>
      </c>
      <c r="E8" s="50"/>
      <c r="F8" s="52">
        <f>SUM(F5:F7)</f>
        <v>0</v>
      </c>
      <c r="G8" s="50"/>
      <c r="H8" s="52">
        <f>SUM(H5:H7)</f>
        <v>0</v>
      </c>
      <c r="I8" s="50"/>
      <c r="J8" s="52">
        <f>SUM(J5:J7)</f>
        <v>0</v>
      </c>
      <c r="K8" s="50"/>
      <c r="L8" s="52">
        <f>SUM(L5:L7)</f>
        <v>0</v>
      </c>
      <c r="M8" s="50"/>
      <c r="N8" s="52">
        <f>SUM(N5:N7)</f>
        <v>0</v>
      </c>
      <c r="O8" s="50"/>
      <c r="P8" s="52">
        <f>SUM(P5:P7)</f>
        <v>0</v>
      </c>
      <c r="Q8" s="52">
        <f>SUM(Q5:Q7)</f>
        <v>0</v>
      </c>
      <c r="S8" s="50" t="s">
        <v>15</v>
      </c>
      <c r="T8" s="54"/>
      <c r="U8" s="52">
        <f>SUM(U5:U7)</f>
        <v>0</v>
      </c>
      <c r="V8" s="52">
        <f t="shared" ref="V8:AA8" si="0">SUM(V5:V7)</f>
        <v>100100</v>
      </c>
      <c r="W8" s="52">
        <f t="shared" si="0"/>
        <v>0</v>
      </c>
      <c r="X8" s="52">
        <f t="shared" si="0"/>
        <v>0</v>
      </c>
      <c r="Y8" s="52">
        <f t="shared" si="0"/>
        <v>0</v>
      </c>
      <c r="Z8" s="52">
        <f t="shared" si="0"/>
        <v>0</v>
      </c>
      <c r="AA8" s="52">
        <f t="shared" si="0"/>
        <v>100100</v>
      </c>
    </row>
    <row r="9" spans="1:27" ht="14" customHeight="1">
      <c r="A9" s="287" t="s">
        <v>28</v>
      </c>
      <c r="B9" s="1" t="s">
        <v>16</v>
      </c>
      <c r="C9" s="162"/>
      <c r="D9" s="163"/>
      <c r="E9" s="35"/>
      <c r="F9" s="36"/>
      <c r="G9" s="35"/>
      <c r="H9" s="36"/>
      <c r="I9" s="6"/>
      <c r="J9" s="24"/>
      <c r="K9" s="35"/>
      <c r="L9" s="36"/>
      <c r="M9" s="6"/>
      <c r="N9" s="24"/>
      <c r="O9" s="6"/>
      <c r="P9" s="24"/>
      <c r="Q9" s="24">
        <f>SUM(D9,F9,H9,J9,L9,N9,P9)</f>
        <v>0</v>
      </c>
      <c r="S9" s="292" t="s">
        <v>28</v>
      </c>
      <c r="T9" s="20" t="s">
        <v>16</v>
      </c>
      <c r="U9" s="24">
        <f>Q9</f>
        <v>0</v>
      </c>
      <c r="V9" s="24">
        <f>Q41</f>
        <v>0</v>
      </c>
      <c r="W9" s="24">
        <f>Q73</f>
        <v>0</v>
      </c>
      <c r="X9" s="24">
        <f>Q105</f>
        <v>0</v>
      </c>
      <c r="Y9" s="24">
        <f>Q137</f>
        <v>0</v>
      </c>
      <c r="Z9" s="24">
        <f>Q169</f>
        <v>0</v>
      </c>
      <c r="AA9" s="24">
        <f>SUM(U9:Z9)</f>
        <v>0</v>
      </c>
    </row>
    <row r="10" spans="1:27" ht="14">
      <c r="A10" s="288"/>
      <c r="B10" s="1" t="s">
        <v>17</v>
      </c>
      <c r="C10" s="162"/>
      <c r="D10" s="163"/>
      <c r="E10" s="35"/>
      <c r="F10" s="36"/>
      <c r="G10" s="35"/>
      <c r="H10" s="36"/>
      <c r="I10" s="35"/>
      <c r="J10" s="36"/>
      <c r="K10" s="35"/>
      <c r="L10" s="36"/>
      <c r="M10" s="6"/>
      <c r="N10" s="24"/>
      <c r="O10" s="6" t="s">
        <v>185</v>
      </c>
      <c r="P10" s="24"/>
      <c r="Q10" s="24">
        <f>SUM(D10,F10,H10,J10,L10,N10,P10)</f>
        <v>0</v>
      </c>
      <c r="S10" s="295"/>
      <c r="T10" s="20" t="s">
        <v>17</v>
      </c>
      <c r="U10" s="24">
        <f>Q10</f>
        <v>0</v>
      </c>
      <c r="V10" s="24">
        <f>Q42</f>
        <v>0</v>
      </c>
      <c r="W10" s="24">
        <f>Q74</f>
        <v>1670</v>
      </c>
      <c r="X10" s="24">
        <f>Q106</f>
        <v>0</v>
      </c>
      <c r="Y10" s="24">
        <f>Q138</f>
        <v>852</v>
      </c>
      <c r="Z10" s="24">
        <f>Q170</f>
        <v>0</v>
      </c>
      <c r="AA10" s="24">
        <f>SUM(U10:Z10)</f>
        <v>2522</v>
      </c>
    </row>
    <row r="11" spans="1:27" ht="14">
      <c r="A11" s="288"/>
      <c r="B11" s="1" t="s">
        <v>26</v>
      </c>
      <c r="C11" s="162"/>
      <c r="D11" s="163"/>
      <c r="E11" s="35" t="s">
        <v>178</v>
      </c>
      <c r="F11" s="36">
        <f>600+439+564</f>
        <v>1603</v>
      </c>
      <c r="G11" s="35" t="s">
        <v>180</v>
      </c>
      <c r="H11" s="36">
        <f>900+714</f>
        <v>1614</v>
      </c>
      <c r="I11" s="35"/>
      <c r="J11" s="36"/>
      <c r="K11" s="35" t="s">
        <v>195</v>
      </c>
      <c r="L11" s="36">
        <f>422+552</f>
        <v>974</v>
      </c>
      <c r="M11" s="6"/>
      <c r="N11" s="24"/>
      <c r="O11" s="6"/>
      <c r="P11" s="24"/>
      <c r="Q11" s="24">
        <f>SUM(D11,F11,H11,J11,L11,N11,P11)</f>
        <v>4191</v>
      </c>
      <c r="S11" s="295"/>
      <c r="T11" s="20" t="s">
        <v>26</v>
      </c>
      <c r="U11" s="24">
        <f>Q11</f>
        <v>4191</v>
      </c>
      <c r="V11" s="24">
        <f>Q43</f>
        <v>3726</v>
      </c>
      <c r="W11" s="24">
        <f>Q75</f>
        <v>17717</v>
      </c>
      <c r="X11" s="24">
        <f>Q107</f>
        <v>6684</v>
      </c>
      <c r="Y11" s="24">
        <f>Q139</f>
        <v>4048</v>
      </c>
      <c r="Z11" s="24">
        <f>Q171</f>
        <v>0</v>
      </c>
      <c r="AA11" s="24">
        <f>SUM(U11:Z11)</f>
        <v>36366</v>
      </c>
    </row>
    <row r="12" spans="1:27" ht="14">
      <c r="A12" s="288"/>
      <c r="B12" s="55" t="s">
        <v>18</v>
      </c>
      <c r="C12" s="161"/>
      <c r="D12" s="161">
        <f>SUM(D9:D11)</f>
        <v>0</v>
      </c>
      <c r="E12" s="52"/>
      <c r="F12" s="52">
        <f>SUM(F9:F11)</f>
        <v>1603</v>
      </c>
      <c r="G12" s="50"/>
      <c r="H12" s="52">
        <f>SUM(H9:H11)</f>
        <v>1614</v>
      </c>
      <c r="I12" s="50"/>
      <c r="J12" s="52">
        <f>SUM(J9:J11)</f>
        <v>0</v>
      </c>
      <c r="K12" s="50"/>
      <c r="L12" s="52">
        <f>SUM(L9:L11)</f>
        <v>974</v>
      </c>
      <c r="M12" s="50"/>
      <c r="N12" s="52">
        <f>SUM(N9:N11)</f>
        <v>0</v>
      </c>
      <c r="O12" s="50"/>
      <c r="P12" s="52">
        <f>SUM(P9:P11)</f>
        <v>0</v>
      </c>
      <c r="Q12" s="52">
        <f>SUM(Q9:Q11)</f>
        <v>4191</v>
      </c>
      <c r="S12" s="295"/>
      <c r="T12" s="59" t="s">
        <v>18</v>
      </c>
      <c r="U12" s="52">
        <f>SUM(U9:U11)</f>
        <v>4191</v>
      </c>
      <c r="V12" s="52">
        <f t="shared" ref="V12:AA12" si="1">SUM(V9:V11)</f>
        <v>3726</v>
      </c>
      <c r="W12" s="52">
        <f t="shared" si="1"/>
        <v>19387</v>
      </c>
      <c r="X12" s="52">
        <f t="shared" si="1"/>
        <v>6684</v>
      </c>
      <c r="Y12" s="52">
        <f t="shared" si="1"/>
        <v>4900</v>
      </c>
      <c r="Z12" s="52">
        <f t="shared" si="1"/>
        <v>0</v>
      </c>
      <c r="AA12" s="52">
        <f t="shared" si="1"/>
        <v>38888</v>
      </c>
    </row>
    <row r="13" spans="1:27" ht="14">
      <c r="A13" s="288"/>
      <c r="B13" s="1" t="s">
        <v>27</v>
      </c>
      <c r="C13" s="162"/>
      <c r="D13" s="163"/>
      <c r="E13" s="35"/>
      <c r="F13" s="36"/>
      <c r="G13" s="35"/>
      <c r="H13" s="36"/>
      <c r="I13" s="35"/>
      <c r="J13" s="36"/>
      <c r="K13" s="35"/>
      <c r="L13" s="36"/>
      <c r="M13" s="6"/>
      <c r="N13" s="24"/>
      <c r="O13" s="6"/>
      <c r="P13" s="24"/>
      <c r="Q13" s="24">
        <f t="shared" ref="Q13:Q20" si="2">SUM(D13,F13,H13,J13,L13,N13,P13)</f>
        <v>0</v>
      </c>
      <c r="S13" s="295"/>
      <c r="T13" s="20" t="s">
        <v>27</v>
      </c>
      <c r="U13" s="24">
        <f t="shared" ref="U13:U20" si="3">Q13</f>
        <v>0</v>
      </c>
      <c r="V13" s="24">
        <f t="shared" ref="V13:V20" si="4">Q45</f>
        <v>30000</v>
      </c>
      <c r="W13" s="24">
        <f t="shared" ref="W13:W20" si="5">Q77</f>
        <v>0</v>
      </c>
      <c r="X13" s="24">
        <f t="shared" ref="X13:X20" si="6">Q109</f>
        <v>0</v>
      </c>
      <c r="Y13" s="24">
        <f t="shared" ref="Y13:Y20" si="7">Q141</f>
        <v>0</v>
      </c>
      <c r="Z13" s="24">
        <f t="shared" ref="Z13:Z20" si="8">Q173</f>
        <v>0</v>
      </c>
      <c r="AA13" s="24">
        <f t="shared" ref="AA13:AA20" si="9">SUM(U13:Z13)</f>
        <v>30000</v>
      </c>
    </row>
    <row r="14" spans="1:27" ht="14">
      <c r="A14" s="288"/>
      <c r="B14" s="1" t="s">
        <v>29</v>
      </c>
      <c r="C14" s="162"/>
      <c r="D14" s="163"/>
      <c r="E14" s="35"/>
      <c r="F14" s="36"/>
      <c r="G14" s="35"/>
      <c r="H14" s="36"/>
      <c r="I14" s="35"/>
      <c r="J14" s="36"/>
      <c r="K14" s="35"/>
      <c r="L14" s="36"/>
      <c r="M14" s="6"/>
      <c r="N14" s="24"/>
      <c r="O14" s="6"/>
      <c r="P14" s="24"/>
      <c r="Q14" s="24">
        <f t="shared" si="2"/>
        <v>0</v>
      </c>
      <c r="S14" s="295"/>
      <c r="T14" s="20" t="s">
        <v>29</v>
      </c>
      <c r="U14" s="24">
        <f t="shared" si="3"/>
        <v>0</v>
      </c>
      <c r="V14" s="24">
        <f t="shared" si="4"/>
        <v>30100</v>
      </c>
      <c r="W14" s="24">
        <f t="shared" si="5"/>
        <v>0</v>
      </c>
      <c r="X14" s="24">
        <f t="shared" si="6"/>
        <v>0</v>
      </c>
      <c r="Y14" s="24">
        <f t="shared" si="7"/>
        <v>0</v>
      </c>
      <c r="Z14" s="24">
        <f t="shared" si="8"/>
        <v>0</v>
      </c>
      <c r="AA14" s="24">
        <f t="shared" si="9"/>
        <v>30100</v>
      </c>
    </row>
    <row r="15" spans="1:27" ht="14">
      <c r="A15" s="288"/>
      <c r="B15" s="1" t="s">
        <v>20</v>
      </c>
      <c r="C15" s="162"/>
      <c r="D15" s="163"/>
      <c r="E15" s="35"/>
      <c r="F15" s="36"/>
      <c r="G15" s="35"/>
      <c r="H15" s="36"/>
      <c r="I15" s="35"/>
      <c r="J15" s="36"/>
      <c r="K15" s="35"/>
      <c r="L15" s="36"/>
      <c r="M15" s="6"/>
      <c r="N15" s="24"/>
      <c r="O15" s="6"/>
      <c r="P15" s="24"/>
      <c r="Q15" s="24">
        <f t="shared" si="2"/>
        <v>0</v>
      </c>
      <c r="S15" s="295"/>
      <c r="T15" s="20" t="s">
        <v>20</v>
      </c>
      <c r="U15" s="24">
        <f t="shared" si="3"/>
        <v>0</v>
      </c>
      <c r="V15" s="24">
        <f t="shared" si="4"/>
        <v>0</v>
      </c>
      <c r="W15" s="24">
        <f t="shared" si="5"/>
        <v>0</v>
      </c>
      <c r="X15" s="24">
        <f t="shared" si="6"/>
        <v>0</v>
      </c>
      <c r="Y15" s="24">
        <f t="shared" si="7"/>
        <v>0</v>
      </c>
      <c r="Z15" s="24">
        <f t="shared" si="8"/>
        <v>0</v>
      </c>
      <c r="AA15" s="24">
        <f t="shared" si="9"/>
        <v>0</v>
      </c>
    </row>
    <row r="16" spans="1:27" ht="14">
      <c r="A16" s="288"/>
      <c r="B16" s="1" t="s">
        <v>21</v>
      </c>
      <c r="C16" s="162"/>
      <c r="D16" s="163"/>
      <c r="E16" s="35"/>
      <c r="F16" s="36"/>
      <c r="G16" s="35"/>
      <c r="H16" s="36"/>
      <c r="I16" s="35"/>
      <c r="J16" s="36"/>
      <c r="K16" s="35"/>
      <c r="L16" s="36"/>
      <c r="M16" s="6"/>
      <c r="N16" s="24"/>
      <c r="O16" s="6"/>
      <c r="P16" s="24"/>
      <c r="Q16" s="24">
        <f t="shared" si="2"/>
        <v>0</v>
      </c>
      <c r="S16" s="295"/>
      <c r="T16" s="20" t="s">
        <v>21</v>
      </c>
      <c r="U16" s="24">
        <f t="shared" si="3"/>
        <v>0</v>
      </c>
      <c r="V16" s="24">
        <f t="shared" si="4"/>
        <v>0</v>
      </c>
      <c r="W16" s="24">
        <f t="shared" si="5"/>
        <v>0</v>
      </c>
      <c r="X16" s="24">
        <f t="shared" si="6"/>
        <v>0</v>
      </c>
      <c r="Y16" s="24">
        <f t="shared" si="7"/>
        <v>0</v>
      </c>
      <c r="Z16" s="24">
        <f t="shared" si="8"/>
        <v>0</v>
      </c>
      <c r="AA16" s="24">
        <f t="shared" si="9"/>
        <v>0</v>
      </c>
    </row>
    <row r="17" spans="1:27" ht="14">
      <c r="A17" s="288"/>
      <c r="B17" s="1" t="s">
        <v>22</v>
      </c>
      <c r="C17" s="162"/>
      <c r="D17" s="163"/>
      <c r="E17" s="35"/>
      <c r="F17" s="36"/>
      <c r="G17" s="35"/>
      <c r="H17" s="36"/>
      <c r="I17" s="35"/>
      <c r="J17" s="36"/>
      <c r="K17" s="35"/>
      <c r="L17" s="36"/>
      <c r="M17" s="6"/>
      <c r="N17" s="24"/>
      <c r="O17" s="6"/>
      <c r="P17" s="24"/>
      <c r="Q17" s="24">
        <f t="shared" si="2"/>
        <v>0</v>
      </c>
      <c r="S17" s="295"/>
      <c r="T17" s="20" t="s">
        <v>22</v>
      </c>
      <c r="U17" s="24">
        <f t="shared" si="3"/>
        <v>0</v>
      </c>
      <c r="V17" s="24">
        <f t="shared" si="4"/>
        <v>0</v>
      </c>
      <c r="W17" s="24">
        <f t="shared" si="5"/>
        <v>0</v>
      </c>
      <c r="X17" s="24">
        <f t="shared" si="6"/>
        <v>0</v>
      </c>
      <c r="Y17" s="24">
        <f t="shared" si="7"/>
        <v>1700</v>
      </c>
      <c r="Z17" s="24">
        <f t="shared" si="8"/>
        <v>0</v>
      </c>
      <c r="AA17" s="24">
        <f t="shared" si="9"/>
        <v>1700</v>
      </c>
    </row>
    <row r="18" spans="1:27" ht="14">
      <c r="A18" s="288"/>
      <c r="B18" s="1" t="s">
        <v>23</v>
      </c>
      <c r="C18" s="162"/>
      <c r="D18" s="163"/>
      <c r="E18" s="35"/>
      <c r="F18" s="36"/>
      <c r="G18" s="35"/>
      <c r="H18" s="36"/>
      <c r="I18" s="35"/>
      <c r="J18" s="36"/>
      <c r="K18" s="35"/>
      <c r="L18" s="36"/>
      <c r="M18" s="6"/>
      <c r="N18" s="24"/>
      <c r="O18" s="6" t="s">
        <v>186</v>
      </c>
      <c r="P18" s="24">
        <v>5830</v>
      </c>
      <c r="Q18" s="24">
        <f t="shared" si="2"/>
        <v>5830</v>
      </c>
      <c r="S18" s="295"/>
      <c r="T18" s="20" t="s">
        <v>23</v>
      </c>
      <c r="U18" s="24">
        <f t="shared" si="3"/>
        <v>5830</v>
      </c>
      <c r="V18" s="24">
        <f t="shared" si="4"/>
        <v>0</v>
      </c>
      <c r="W18" s="24">
        <f t="shared" si="5"/>
        <v>2500</v>
      </c>
      <c r="X18" s="24">
        <f t="shared" si="6"/>
        <v>0</v>
      </c>
      <c r="Y18" s="24">
        <f t="shared" si="7"/>
        <v>0</v>
      </c>
      <c r="Z18" s="24">
        <f t="shared" si="8"/>
        <v>0</v>
      </c>
      <c r="AA18" s="24">
        <f t="shared" si="9"/>
        <v>8330</v>
      </c>
    </row>
    <row r="19" spans="1:27" ht="14">
      <c r="A19" s="288"/>
      <c r="B19" s="1" t="s">
        <v>19</v>
      </c>
      <c r="C19" s="162"/>
      <c r="D19" s="163"/>
      <c r="E19" s="35"/>
      <c r="F19" s="36"/>
      <c r="G19" s="35"/>
      <c r="H19" s="36"/>
      <c r="I19" s="35"/>
      <c r="J19" s="36"/>
      <c r="K19" s="35"/>
      <c r="L19" s="36"/>
      <c r="M19" s="6"/>
      <c r="N19" s="24"/>
      <c r="O19" s="6"/>
      <c r="P19" s="24"/>
      <c r="Q19" s="24">
        <f t="shared" si="2"/>
        <v>0</v>
      </c>
      <c r="S19" s="295"/>
      <c r="T19" s="20" t="s">
        <v>19</v>
      </c>
      <c r="U19" s="24">
        <f t="shared" si="3"/>
        <v>0</v>
      </c>
      <c r="V19" s="24">
        <f t="shared" si="4"/>
        <v>0</v>
      </c>
      <c r="W19" s="24">
        <f t="shared" si="5"/>
        <v>0</v>
      </c>
      <c r="X19" s="24">
        <f t="shared" si="6"/>
        <v>9770</v>
      </c>
      <c r="Y19" s="24">
        <f t="shared" si="7"/>
        <v>0</v>
      </c>
      <c r="Z19" s="24">
        <f t="shared" si="8"/>
        <v>0</v>
      </c>
      <c r="AA19" s="24">
        <f t="shared" si="9"/>
        <v>9770</v>
      </c>
    </row>
    <row r="20" spans="1:27" ht="14">
      <c r="A20" s="288"/>
      <c r="B20" s="1" t="s">
        <v>30</v>
      </c>
      <c r="C20" s="162"/>
      <c r="D20" s="163"/>
      <c r="E20" s="35"/>
      <c r="F20" s="36"/>
      <c r="G20" s="35"/>
      <c r="H20" s="36"/>
      <c r="I20" s="35"/>
      <c r="J20" s="36"/>
      <c r="K20" s="35"/>
      <c r="L20" s="36"/>
      <c r="M20" s="6"/>
      <c r="N20" s="24"/>
      <c r="O20" s="6"/>
      <c r="P20" s="24"/>
      <c r="Q20" s="24">
        <f t="shared" si="2"/>
        <v>0</v>
      </c>
      <c r="S20" s="295"/>
      <c r="T20" s="20" t="s">
        <v>30</v>
      </c>
      <c r="U20" s="24">
        <f t="shared" si="3"/>
        <v>0</v>
      </c>
      <c r="V20" s="24">
        <f t="shared" si="4"/>
        <v>0</v>
      </c>
      <c r="W20" s="24">
        <f t="shared" si="5"/>
        <v>0</v>
      </c>
      <c r="X20" s="24">
        <f t="shared" si="6"/>
        <v>0</v>
      </c>
      <c r="Y20" s="24">
        <f t="shared" si="7"/>
        <v>0</v>
      </c>
      <c r="Z20" s="24">
        <f t="shared" si="8"/>
        <v>0</v>
      </c>
      <c r="AA20" s="24">
        <f t="shared" si="9"/>
        <v>0</v>
      </c>
    </row>
    <row r="21" spans="1:27" ht="14">
      <c r="A21" s="289"/>
      <c r="B21" s="55" t="s">
        <v>18</v>
      </c>
      <c r="C21" s="161"/>
      <c r="D21" s="161">
        <f>SUM(D13:D20)</f>
        <v>0</v>
      </c>
      <c r="E21" s="52"/>
      <c r="F21" s="52">
        <f>SUM(F13:F20)</f>
        <v>0</v>
      </c>
      <c r="G21" s="52"/>
      <c r="H21" s="52">
        <f>SUM(H13:H20)</f>
        <v>0</v>
      </c>
      <c r="I21" s="52"/>
      <c r="J21" s="52">
        <f>SUM(J13:J20)</f>
        <v>0</v>
      </c>
      <c r="K21" s="52"/>
      <c r="L21" s="52">
        <f>SUM(L13:L20)</f>
        <v>0</v>
      </c>
      <c r="M21" s="52"/>
      <c r="N21" s="52">
        <f>SUM(N13:N20)</f>
        <v>0</v>
      </c>
      <c r="O21" s="52"/>
      <c r="P21" s="52">
        <f>SUM(P13:P20)</f>
        <v>5830</v>
      </c>
      <c r="Q21" s="52">
        <f>SUM(Q13:Q20)</f>
        <v>5830</v>
      </c>
      <c r="S21" s="296"/>
      <c r="T21" s="59" t="s">
        <v>18</v>
      </c>
      <c r="U21" s="52">
        <f t="shared" ref="U21:AA21" si="10">SUM(U13:U20)</f>
        <v>5830</v>
      </c>
      <c r="V21" s="52">
        <f t="shared" si="10"/>
        <v>60100</v>
      </c>
      <c r="W21" s="52">
        <f t="shared" si="10"/>
        <v>2500</v>
      </c>
      <c r="X21" s="52">
        <f t="shared" si="10"/>
        <v>9770</v>
      </c>
      <c r="Y21" s="52">
        <f t="shared" si="10"/>
        <v>1700</v>
      </c>
      <c r="Z21" s="52">
        <f t="shared" si="10"/>
        <v>0</v>
      </c>
      <c r="AA21" s="52">
        <f t="shared" si="10"/>
        <v>79900</v>
      </c>
    </row>
    <row r="22" spans="1:27">
      <c r="A22" s="53" t="s">
        <v>24</v>
      </c>
      <c r="B22" s="54"/>
      <c r="C22" s="161"/>
      <c r="D22" s="161">
        <f>D12+D21</f>
        <v>0</v>
      </c>
      <c r="E22" s="52"/>
      <c r="F22" s="52">
        <f>F12+F21</f>
        <v>1603</v>
      </c>
      <c r="G22" s="52"/>
      <c r="H22" s="52">
        <f>H12+H21</f>
        <v>1614</v>
      </c>
      <c r="I22" s="52"/>
      <c r="J22" s="52">
        <f>J12+J21</f>
        <v>0</v>
      </c>
      <c r="K22" s="52"/>
      <c r="L22" s="52">
        <f>L12+L21</f>
        <v>974</v>
      </c>
      <c r="M22" s="52"/>
      <c r="N22" s="52">
        <f>N12+N21</f>
        <v>0</v>
      </c>
      <c r="O22" s="52"/>
      <c r="P22" s="52">
        <f>P12+P21</f>
        <v>5830</v>
      </c>
      <c r="Q22" s="52">
        <f>Q12+Q21</f>
        <v>10021</v>
      </c>
      <c r="S22" s="60" t="s">
        <v>24</v>
      </c>
      <c r="T22" s="54"/>
      <c r="U22" s="52">
        <f t="shared" ref="U22:AA22" si="11">U12+U21</f>
        <v>10021</v>
      </c>
      <c r="V22" s="52">
        <f t="shared" si="11"/>
        <v>63826</v>
      </c>
      <c r="W22" s="52">
        <f t="shared" si="11"/>
        <v>21887</v>
      </c>
      <c r="X22" s="52">
        <f t="shared" si="11"/>
        <v>16454</v>
      </c>
      <c r="Y22" s="52">
        <f t="shared" si="11"/>
        <v>6600</v>
      </c>
      <c r="Z22" s="52">
        <f t="shared" si="11"/>
        <v>0</v>
      </c>
      <c r="AA22" s="52">
        <f t="shared" si="11"/>
        <v>118788</v>
      </c>
    </row>
    <row r="23" spans="1:27">
      <c r="A23" s="57" t="s">
        <v>25</v>
      </c>
      <c r="B23" s="56"/>
      <c r="C23" s="164"/>
      <c r="D23" s="164">
        <f>D4+D8-D22</f>
        <v>86605</v>
      </c>
      <c r="E23" s="58"/>
      <c r="F23" s="58">
        <f>F4+F8-F22</f>
        <v>85002</v>
      </c>
      <c r="G23" s="58"/>
      <c r="H23" s="58">
        <f>H4+H8-H22</f>
        <v>83388</v>
      </c>
      <c r="I23" s="58"/>
      <c r="J23" s="58">
        <f>J4+J8-J22</f>
        <v>83388</v>
      </c>
      <c r="K23" s="58"/>
      <c r="L23" s="58">
        <f>L4+L8-L22</f>
        <v>82414</v>
      </c>
      <c r="M23" s="58"/>
      <c r="N23" s="58">
        <f>N4+N8-N22</f>
        <v>82414</v>
      </c>
      <c r="O23" s="58"/>
      <c r="P23" s="58">
        <f>P4+P8-P22</f>
        <v>76584</v>
      </c>
      <c r="Q23" s="58">
        <f>Q4+Q8-Q22</f>
        <v>76584</v>
      </c>
      <c r="S23" s="48" t="s">
        <v>25</v>
      </c>
      <c r="T23" s="8"/>
      <c r="U23" s="23">
        <f t="shared" ref="U23:AA23" si="12">U4+U8-U22</f>
        <v>76584</v>
      </c>
      <c r="V23" s="23">
        <f t="shared" si="12"/>
        <v>112858</v>
      </c>
      <c r="W23" s="23">
        <f t="shared" si="12"/>
        <v>90971</v>
      </c>
      <c r="X23" s="23">
        <f t="shared" si="12"/>
        <v>74517</v>
      </c>
      <c r="Y23" s="23">
        <f t="shared" si="12"/>
        <v>67917</v>
      </c>
      <c r="Z23" s="23">
        <f t="shared" si="12"/>
        <v>67917</v>
      </c>
      <c r="AA23" s="23">
        <f t="shared" si="12"/>
        <v>67917</v>
      </c>
    </row>
    <row r="24" spans="1:27">
      <c r="A24" s="13" t="s">
        <v>12</v>
      </c>
      <c r="B24" s="14"/>
      <c r="C24" s="165"/>
      <c r="D24" s="166"/>
      <c r="E24" s="26"/>
      <c r="F24" s="27"/>
      <c r="G24" s="26"/>
      <c r="H24" s="27"/>
      <c r="I24" s="26"/>
      <c r="J24" s="27"/>
      <c r="K24" s="26"/>
      <c r="L24" s="27"/>
      <c r="M24" s="13"/>
      <c r="N24" s="14"/>
      <c r="O24" s="13"/>
      <c r="P24" s="14"/>
      <c r="Q24" s="7"/>
      <c r="S24" s="49" t="s">
        <v>12</v>
      </c>
      <c r="T24" s="14"/>
      <c r="U24" s="7"/>
      <c r="V24" s="7"/>
      <c r="W24" s="7"/>
      <c r="X24" s="7"/>
      <c r="Y24" s="7"/>
      <c r="Z24" s="7"/>
      <c r="AA24" s="7"/>
    </row>
    <row r="25" spans="1:27">
      <c r="A25" s="17"/>
      <c r="B25" s="18"/>
      <c r="C25" s="167"/>
      <c r="D25" s="168"/>
      <c r="E25" s="28"/>
      <c r="F25" s="29"/>
      <c r="G25" s="28"/>
      <c r="H25" s="29"/>
      <c r="I25" s="28"/>
      <c r="J25" s="29"/>
      <c r="K25" s="28"/>
      <c r="L25" s="29"/>
      <c r="M25" s="17"/>
      <c r="N25" s="18"/>
      <c r="O25" s="17"/>
      <c r="P25" s="18"/>
      <c r="Q25" s="19"/>
      <c r="S25" s="17"/>
      <c r="T25" s="18"/>
      <c r="U25" s="19"/>
      <c r="V25" s="19"/>
      <c r="W25" s="19"/>
      <c r="X25" s="19"/>
      <c r="Y25" s="19"/>
      <c r="Z25" s="19"/>
      <c r="AA25" s="19"/>
    </row>
    <row r="26" spans="1:27">
      <c r="A26" s="17"/>
      <c r="B26" s="18"/>
      <c r="C26" s="167"/>
      <c r="D26" s="168"/>
      <c r="E26" s="28"/>
      <c r="F26" s="29"/>
      <c r="G26" s="28"/>
      <c r="H26" s="29"/>
      <c r="I26" s="28"/>
      <c r="J26" s="29"/>
      <c r="K26" s="28"/>
      <c r="L26" s="29"/>
      <c r="M26" s="17"/>
      <c r="N26" s="18"/>
      <c r="O26" s="17"/>
      <c r="P26" s="18"/>
      <c r="Q26" s="19"/>
      <c r="S26" s="17"/>
      <c r="T26" s="18"/>
      <c r="U26" s="19"/>
      <c r="V26" s="19"/>
      <c r="W26" s="19"/>
      <c r="X26" s="19"/>
      <c r="Y26" s="19"/>
      <c r="Z26" s="19"/>
      <c r="AA26" s="19"/>
    </row>
    <row r="27" spans="1:27">
      <c r="A27" s="17"/>
      <c r="B27" s="18"/>
      <c r="C27" s="167"/>
      <c r="D27" s="168"/>
      <c r="E27" s="28"/>
      <c r="F27" s="29"/>
      <c r="G27" s="28"/>
      <c r="H27" s="29"/>
      <c r="I27" s="28"/>
      <c r="J27" s="29"/>
      <c r="K27" s="28"/>
      <c r="L27" s="29"/>
      <c r="M27" s="17"/>
      <c r="N27" s="18"/>
      <c r="O27" s="17"/>
      <c r="P27" s="18"/>
      <c r="Q27" s="19"/>
      <c r="S27" s="17"/>
      <c r="T27" s="18"/>
      <c r="U27" s="19"/>
      <c r="V27" s="19"/>
      <c r="W27" s="19"/>
      <c r="X27" s="19"/>
      <c r="Y27" s="19"/>
      <c r="Z27" s="19"/>
      <c r="AA27" s="19"/>
    </row>
    <row r="28" spans="1:27">
      <c r="A28" s="17"/>
      <c r="B28" s="18"/>
      <c r="C28" s="167"/>
      <c r="D28" s="168"/>
      <c r="E28" s="28"/>
      <c r="F28" s="29"/>
      <c r="G28" s="28"/>
      <c r="H28" s="29"/>
      <c r="I28" s="28"/>
      <c r="J28" s="29"/>
      <c r="K28" s="28"/>
      <c r="L28" s="29"/>
      <c r="M28" s="17"/>
      <c r="N28" s="18"/>
      <c r="O28" s="17"/>
      <c r="P28" s="18"/>
      <c r="Q28" s="19"/>
      <c r="S28" s="17"/>
      <c r="T28" s="18"/>
      <c r="U28" s="19"/>
      <c r="V28" s="19"/>
      <c r="W28" s="19"/>
      <c r="X28" s="19"/>
      <c r="Y28" s="19"/>
      <c r="Z28" s="19"/>
      <c r="AA28" s="19"/>
    </row>
    <row r="29" spans="1:27">
      <c r="A29" s="17"/>
      <c r="B29" s="18"/>
      <c r="C29" s="167"/>
      <c r="D29" s="168"/>
      <c r="E29" s="28"/>
      <c r="F29" s="29"/>
      <c r="G29" s="28"/>
      <c r="H29" s="29"/>
      <c r="I29" s="28"/>
      <c r="J29" s="29"/>
      <c r="K29" s="28"/>
      <c r="L29" s="29"/>
      <c r="M29" s="17"/>
      <c r="N29" s="18"/>
      <c r="O29" s="17"/>
      <c r="P29" s="18"/>
      <c r="Q29" s="19"/>
      <c r="S29" s="17"/>
      <c r="T29" s="18"/>
      <c r="U29" s="19"/>
      <c r="V29" s="19"/>
      <c r="W29" s="19"/>
      <c r="X29" s="19"/>
      <c r="Y29" s="19"/>
      <c r="Z29" s="19"/>
      <c r="AA29" s="19"/>
    </row>
    <row r="30" spans="1:27">
      <c r="A30" s="17"/>
      <c r="B30" s="18"/>
      <c r="C30" s="167"/>
      <c r="D30" s="168"/>
      <c r="E30" s="28"/>
      <c r="F30" s="29"/>
      <c r="G30" s="28"/>
      <c r="H30" s="29"/>
      <c r="I30" s="28"/>
      <c r="J30" s="29"/>
      <c r="K30" s="28"/>
      <c r="L30" s="29"/>
      <c r="M30" s="17"/>
      <c r="N30" s="18"/>
      <c r="O30" s="17"/>
      <c r="P30" s="18"/>
      <c r="Q30" s="19"/>
      <c r="S30" s="17"/>
      <c r="T30" s="18"/>
      <c r="U30" s="19"/>
      <c r="V30" s="19"/>
      <c r="W30" s="19"/>
      <c r="X30" s="19"/>
      <c r="Y30" s="19"/>
      <c r="Z30" s="19"/>
      <c r="AA30" s="19"/>
    </row>
    <row r="31" spans="1:27">
      <c r="A31" s="15"/>
      <c r="B31" s="16"/>
      <c r="C31" s="169"/>
      <c r="D31" s="170"/>
      <c r="E31" s="30"/>
      <c r="F31" s="31"/>
      <c r="G31" s="30"/>
      <c r="H31" s="31"/>
      <c r="I31" s="30"/>
      <c r="J31" s="31"/>
      <c r="K31" s="30"/>
      <c r="L31" s="31"/>
      <c r="M31" s="15"/>
      <c r="N31" s="16"/>
      <c r="O31" s="15"/>
      <c r="P31" s="16"/>
      <c r="Q31" s="5"/>
      <c r="S31" s="15"/>
      <c r="T31" s="16"/>
      <c r="U31" s="5"/>
      <c r="V31" s="5"/>
      <c r="W31" s="5"/>
      <c r="X31" s="5"/>
      <c r="Y31" s="5"/>
      <c r="Z31" s="5"/>
      <c r="AA31" s="5"/>
    </row>
    <row r="32" spans="1:27"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7">
      <c r="A33" s="21" t="str">
        <f>A1</f>
        <v>2021年</v>
      </c>
      <c r="B33" s="21"/>
      <c r="C33" s="46" t="str">
        <f>C1</f>
        <v>3月</v>
      </c>
      <c r="D33" s="47" t="s">
        <v>43</v>
      </c>
      <c r="E33" s="47"/>
      <c r="F33" s="47"/>
      <c r="G33" s="47"/>
      <c r="H33" s="47"/>
      <c r="I33" s="47"/>
      <c r="J33" s="47"/>
      <c r="K33" s="47"/>
      <c r="L33" s="47"/>
    </row>
    <row r="34" spans="1:17" ht="11.25" customHeight="1">
      <c r="A34" s="283"/>
      <c r="B34" s="284"/>
      <c r="C34" s="32">
        <v>7</v>
      </c>
      <c r="D34" s="12" t="s">
        <v>33</v>
      </c>
      <c r="E34" s="33">
        <v>8</v>
      </c>
      <c r="F34" s="22" t="s">
        <v>34</v>
      </c>
      <c r="G34" s="33">
        <v>9</v>
      </c>
      <c r="H34" s="22" t="s">
        <v>37</v>
      </c>
      <c r="I34" s="33">
        <v>10</v>
      </c>
      <c r="J34" s="22" t="s">
        <v>38</v>
      </c>
      <c r="K34" s="33">
        <v>11</v>
      </c>
      <c r="L34" s="22" t="s">
        <v>39</v>
      </c>
      <c r="M34" s="2">
        <v>12</v>
      </c>
      <c r="N34" s="22" t="s">
        <v>40</v>
      </c>
      <c r="O34" s="2">
        <v>13</v>
      </c>
      <c r="P34" s="22" t="s">
        <v>41</v>
      </c>
      <c r="Q34" s="290" t="s">
        <v>42</v>
      </c>
    </row>
    <row r="35" spans="1:17" ht="11.25" customHeight="1">
      <c r="A35" s="285"/>
      <c r="B35" s="286"/>
      <c r="C35" s="34" t="s">
        <v>31</v>
      </c>
      <c r="D35" s="34" t="s">
        <v>32</v>
      </c>
      <c r="E35" s="34" t="s">
        <v>31</v>
      </c>
      <c r="F35" s="34" t="s">
        <v>32</v>
      </c>
      <c r="G35" s="34" t="s">
        <v>31</v>
      </c>
      <c r="H35" s="34" t="s">
        <v>32</v>
      </c>
      <c r="I35" s="34" t="s">
        <v>31</v>
      </c>
      <c r="J35" s="34" t="s">
        <v>32</v>
      </c>
      <c r="K35" s="34" t="s">
        <v>31</v>
      </c>
      <c r="L35" s="34" t="s">
        <v>32</v>
      </c>
      <c r="M35" s="11" t="s">
        <v>31</v>
      </c>
      <c r="N35" s="11" t="s">
        <v>32</v>
      </c>
      <c r="O35" s="11" t="s">
        <v>31</v>
      </c>
      <c r="P35" s="11" t="s">
        <v>32</v>
      </c>
      <c r="Q35" s="291"/>
    </row>
    <row r="36" spans="1:17">
      <c r="A36" s="53" t="s">
        <v>13</v>
      </c>
      <c r="B36" s="54"/>
      <c r="C36" s="50"/>
      <c r="D36" s="51">
        <f>P23</f>
        <v>76584</v>
      </c>
      <c r="E36" s="50"/>
      <c r="F36" s="52">
        <f>D55</f>
        <v>76584</v>
      </c>
      <c r="G36" s="50"/>
      <c r="H36" s="52">
        <f>F55</f>
        <v>74896</v>
      </c>
      <c r="I36" s="50"/>
      <c r="J36" s="52">
        <f>H55</f>
        <v>74329</v>
      </c>
      <c r="K36" s="50"/>
      <c r="L36" s="52">
        <f>J55</f>
        <v>113459</v>
      </c>
      <c r="M36" s="50"/>
      <c r="N36" s="52">
        <f>L55</f>
        <v>113459</v>
      </c>
      <c r="O36" s="50"/>
      <c r="P36" s="52">
        <f>N55</f>
        <v>112858</v>
      </c>
      <c r="Q36" s="51">
        <f>D36</f>
        <v>76584</v>
      </c>
    </row>
    <row r="37" spans="1:17" ht="13" customHeight="1">
      <c r="A37" s="280" t="s">
        <v>36</v>
      </c>
      <c r="B37" s="5" t="s">
        <v>55</v>
      </c>
      <c r="C37" s="35"/>
      <c r="D37" s="36"/>
      <c r="E37" s="35"/>
      <c r="F37" s="36"/>
      <c r="G37" s="35"/>
      <c r="H37" s="36"/>
      <c r="I37" s="35" t="s">
        <v>239</v>
      </c>
      <c r="J37" s="36">
        <v>100100</v>
      </c>
      <c r="K37" s="35"/>
      <c r="L37" s="36"/>
      <c r="M37" s="6"/>
      <c r="N37" s="24"/>
      <c r="O37" s="6"/>
      <c r="P37" s="24"/>
      <c r="Q37" s="24">
        <f>SUM(D37,F37,H37,J37,L37,N37,P37)</f>
        <v>100100</v>
      </c>
    </row>
    <row r="38" spans="1:17">
      <c r="A38" s="281"/>
      <c r="B38" s="6" t="s">
        <v>11</v>
      </c>
      <c r="C38" s="35"/>
      <c r="D38" s="36"/>
      <c r="E38" s="35"/>
      <c r="F38" s="36"/>
      <c r="G38" s="35"/>
      <c r="H38" s="36"/>
      <c r="I38" s="35"/>
      <c r="J38" s="36"/>
      <c r="K38" s="35"/>
      <c r="L38" s="36"/>
      <c r="M38" s="6"/>
      <c r="N38" s="24"/>
      <c r="O38" s="6"/>
      <c r="P38" s="24"/>
      <c r="Q38" s="24">
        <f>SUM(D38,F38,H38,J38,L38,N38,P38)</f>
        <v>0</v>
      </c>
    </row>
    <row r="39" spans="1:17">
      <c r="A39" s="282"/>
      <c r="B39" s="7" t="s">
        <v>14</v>
      </c>
      <c r="C39" s="35"/>
      <c r="D39" s="36"/>
      <c r="E39" s="35"/>
      <c r="F39" s="36"/>
      <c r="G39" s="35"/>
      <c r="H39" s="36"/>
      <c r="I39" s="35"/>
      <c r="J39" s="36"/>
      <c r="K39" s="35"/>
      <c r="L39" s="36"/>
      <c r="M39" s="6"/>
      <c r="N39" s="24"/>
      <c r="O39" s="6"/>
      <c r="P39" s="24"/>
      <c r="Q39" s="24">
        <f>SUM(D39,F39,H39,J39,L39,N39,P39)</f>
        <v>0</v>
      </c>
    </row>
    <row r="40" spans="1:17">
      <c r="A40" s="53" t="s">
        <v>15</v>
      </c>
      <c r="B40" s="54"/>
      <c r="C40" s="50"/>
      <c r="D40" s="52">
        <f>SUM(D37:D39)</f>
        <v>0</v>
      </c>
      <c r="E40" s="50"/>
      <c r="F40" s="52">
        <f>SUM(F37:F39)</f>
        <v>0</v>
      </c>
      <c r="G40" s="50"/>
      <c r="H40" s="52">
        <f>SUM(H37:H39)</f>
        <v>0</v>
      </c>
      <c r="I40" s="50"/>
      <c r="J40" s="52">
        <f>SUM(J37:J39)</f>
        <v>100100</v>
      </c>
      <c r="K40" s="50"/>
      <c r="L40" s="52">
        <f>SUM(L37:L39)</f>
        <v>0</v>
      </c>
      <c r="M40" s="50"/>
      <c r="N40" s="52">
        <f>SUM(N37:N39)</f>
        <v>0</v>
      </c>
      <c r="O40" s="50"/>
      <c r="P40" s="52">
        <f>SUM(P37:P39)</f>
        <v>0</v>
      </c>
      <c r="Q40" s="52">
        <f>SUM(Q37:Q39)</f>
        <v>100100</v>
      </c>
    </row>
    <row r="41" spans="1:17" ht="13" customHeight="1">
      <c r="A41" s="287" t="s">
        <v>28</v>
      </c>
      <c r="B41" s="1" t="s">
        <v>16</v>
      </c>
      <c r="C41" s="35"/>
      <c r="D41" s="36"/>
      <c r="E41" s="35"/>
      <c r="F41" s="36"/>
      <c r="G41" s="35"/>
      <c r="H41" s="36"/>
      <c r="I41" s="35"/>
      <c r="J41" s="36"/>
      <c r="K41" s="35"/>
      <c r="L41" s="36"/>
      <c r="M41" s="6"/>
      <c r="N41" s="24"/>
      <c r="O41" s="6"/>
      <c r="P41" s="24"/>
      <c r="Q41" s="24">
        <f>SUM(D41,F41,H41,J41,L41,N41,P41)</f>
        <v>0</v>
      </c>
    </row>
    <row r="42" spans="1:17" ht="13" customHeight="1">
      <c r="A42" s="288"/>
      <c r="B42" s="1" t="s">
        <v>17</v>
      </c>
      <c r="C42" s="35"/>
      <c r="D42" s="36"/>
      <c r="E42" s="35"/>
      <c r="F42" s="36"/>
      <c r="G42" s="35"/>
      <c r="H42" s="36"/>
      <c r="I42" s="35"/>
      <c r="J42" s="36"/>
      <c r="K42" s="35"/>
      <c r="L42" s="36"/>
      <c r="M42" s="6"/>
      <c r="N42" s="24"/>
      <c r="O42" s="6"/>
      <c r="P42" s="24"/>
      <c r="Q42" s="24">
        <f>SUM(D42,F42,H42,J42,L42,N42,P42)</f>
        <v>0</v>
      </c>
    </row>
    <row r="43" spans="1:17" ht="13" customHeight="1">
      <c r="A43" s="288"/>
      <c r="B43" s="1" t="s">
        <v>26</v>
      </c>
      <c r="C43" s="35"/>
      <c r="D43" s="36"/>
      <c r="E43" s="35" t="s">
        <v>196</v>
      </c>
      <c r="F43" s="36">
        <f>439+650+599</f>
        <v>1688</v>
      </c>
      <c r="G43" s="35" t="s">
        <v>124</v>
      </c>
      <c r="H43" s="36">
        <v>567</v>
      </c>
      <c r="I43" s="35" t="s">
        <v>138</v>
      </c>
      <c r="J43" s="36">
        <v>870</v>
      </c>
      <c r="K43" s="35" t="s">
        <v>204</v>
      </c>
      <c r="L43" s="36"/>
      <c r="M43" s="6" t="s">
        <v>125</v>
      </c>
      <c r="N43" s="24">
        <v>601</v>
      </c>
      <c r="O43" s="6"/>
      <c r="P43" s="24"/>
      <c r="Q43" s="24">
        <f>SUM(D43,F43,H43,J43,L43,N43,P43)</f>
        <v>3726</v>
      </c>
    </row>
    <row r="44" spans="1:17" ht="14">
      <c r="A44" s="288"/>
      <c r="B44" s="55" t="s">
        <v>18</v>
      </c>
      <c r="C44" s="50"/>
      <c r="D44" s="52">
        <f>SUM(D41:D43)</f>
        <v>0</v>
      </c>
      <c r="E44" s="50"/>
      <c r="F44" s="52">
        <f>SUM(F41:F43)</f>
        <v>1688</v>
      </c>
      <c r="G44" s="50"/>
      <c r="H44" s="52">
        <f>SUM(H41:H43)</f>
        <v>567</v>
      </c>
      <c r="I44" s="50"/>
      <c r="J44" s="52">
        <f>SUM(J41:J43)</f>
        <v>870</v>
      </c>
      <c r="K44" s="50"/>
      <c r="L44" s="52">
        <f>SUM(L41:L43)</f>
        <v>0</v>
      </c>
      <c r="M44" s="50"/>
      <c r="N44" s="52">
        <f>SUM(N41:N43)</f>
        <v>601</v>
      </c>
      <c r="O44" s="50"/>
      <c r="P44" s="52">
        <f>SUM(P41:P43)</f>
        <v>0</v>
      </c>
      <c r="Q44" s="52">
        <f>SUM(Q41:Q43)</f>
        <v>3726</v>
      </c>
    </row>
    <row r="45" spans="1:17" ht="14">
      <c r="A45" s="288"/>
      <c r="B45" s="1" t="s">
        <v>27</v>
      </c>
      <c r="C45" s="35"/>
      <c r="D45" s="36"/>
      <c r="E45" s="35"/>
      <c r="F45" s="36"/>
      <c r="G45" s="35"/>
      <c r="H45" s="36"/>
      <c r="I45" s="35" t="s">
        <v>107</v>
      </c>
      <c r="J45" s="36">
        <v>30000</v>
      </c>
      <c r="K45" s="35"/>
      <c r="L45" s="36"/>
      <c r="M45" s="6"/>
      <c r="N45" s="24"/>
      <c r="O45" s="6"/>
      <c r="P45" s="24"/>
      <c r="Q45" s="24">
        <f t="shared" ref="Q45:Q52" si="13">SUM(D45,F45,H45,J45,L45,N45,P45)</f>
        <v>30000</v>
      </c>
    </row>
    <row r="46" spans="1:17" ht="14">
      <c r="A46" s="288"/>
      <c r="B46" s="1" t="s">
        <v>29</v>
      </c>
      <c r="C46" s="35"/>
      <c r="D46" s="36"/>
      <c r="E46" s="35"/>
      <c r="F46" s="36"/>
      <c r="G46" s="35"/>
      <c r="H46" s="36"/>
      <c r="I46" s="35" t="s">
        <v>156</v>
      </c>
      <c r="J46" s="36">
        <v>30100</v>
      </c>
      <c r="K46" s="35"/>
      <c r="L46" s="36"/>
      <c r="M46" s="6"/>
      <c r="N46" s="24"/>
      <c r="O46" s="6"/>
      <c r="P46" s="24"/>
      <c r="Q46" s="24">
        <f t="shared" si="13"/>
        <v>30100</v>
      </c>
    </row>
    <row r="47" spans="1:17" ht="14">
      <c r="A47" s="288"/>
      <c r="B47" s="1" t="s">
        <v>20</v>
      </c>
      <c r="C47" s="35"/>
      <c r="D47" s="36"/>
      <c r="E47" s="35"/>
      <c r="F47" s="36"/>
      <c r="G47" s="35"/>
      <c r="H47" s="36"/>
      <c r="I47" s="35"/>
      <c r="J47" s="36"/>
      <c r="K47" s="35"/>
      <c r="L47" s="36"/>
      <c r="M47" s="6"/>
      <c r="N47" s="24"/>
      <c r="O47" s="6"/>
      <c r="P47" s="24"/>
      <c r="Q47" s="24">
        <f t="shared" si="13"/>
        <v>0</v>
      </c>
    </row>
    <row r="48" spans="1:17" ht="14">
      <c r="A48" s="288"/>
      <c r="B48" s="1" t="s">
        <v>21</v>
      </c>
      <c r="C48" s="35"/>
      <c r="D48" s="36"/>
      <c r="E48" s="35"/>
      <c r="F48" s="36"/>
      <c r="G48" s="35"/>
      <c r="H48" s="36"/>
      <c r="I48" s="35"/>
      <c r="J48" s="36"/>
      <c r="K48" s="35"/>
      <c r="L48" s="36"/>
      <c r="M48" s="6"/>
      <c r="N48" s="24"/>
      <c r="O48" s="6"/>
      <c r="P48" s="24"/>
      <c r="Q48" s="24">
        <f t="shared" si="13"/>
        <v>0</v>
      </c>
    </row>
    <row r="49" spans="1:17" ht="14">
      <c r="A49" s="288"/>
      <c r="B49" s="1" t="s">
        <v>22</v>
      </c>
      <c r="C49" s="35"/>
      <c r="D49" s="36"/>
      <c r="E49" s="35"/>
      <c r="F49" s="36"/>
      <c r="G49" s="35"/>
      <c r="H49" s="36"/>
      <c r="I49" s="35"/>
      <c r="J49" s="36"/>
      <c r="K49" s="35"/>
      <c r="L49" s="36"/>
      <c r="M49" s="6"/>
      <c r="N49" s="24"/>
      <c r="O49" s="6"/>
      <c r="P49" s="24"/>
      <c r="Q49" s="24">
        <f t="shared" si="13"/>
        <v>0</v>
      </c>
    </row>
    <row r="50" spans="1:17" ht="14">
      <c r="A50" s="288"/>
      <c r="B50" s="1" t="s">
        <v>23</v>
      </c>
      <c r="C50" s="35"/>
      <c r="D50" s="36"/>
      <c r="E50" s="35"/>
      <c r="F50" s="36"/>
      <c r="G50" s="35"/>
      <c r="H50" s="36"/>
      <c r="I50" s="35"/>
      <c r="J50" s="36"/>
      <c r="K50" s="35"/>
      <c r="L50" s="36"/>
      <c r="M50" s="6"/>
      <c r="N50" s="24"/>
      <c r="O50" s="6"/>
      <c r="P50" s="24"/>
      <c r="Q50" s="24">
        <f t="shared" si="13"/>
        <v>0</v>
      </c>
    </row>
    <row r="51" spans="1:17" ht="14">
      <c r="A51" s="288"/>
      <c r="B51" s="1" t="s">
        <v>19</v>
      </c>
      <c r="C51" s="35"/>
      <c r="D51" s="36"/>
      <c r="E51" s="35"/>
      <c r="F51" s="36"/>
      <c r="G51" s="35"/>
      <c r="H51" s="36"/>
      <c r="I51" s="35"/>
      <c r="J51" s="36"/>
      <c r="K51" s="35"/>
      <c r="L51" s="36"/>
      <c r="M51" s="6"/>
      <c r="N51" s="24"/>
      <c r="O51" s="6"/>
      <c r="P51" s="24"/>
      <c r="Q51" s="24">
        <f t="shared" si="13"/>
        <v>0</v>
      </c>
    </row>
    <row r="52" spans="1:17" ht="14">
      <c r="A52" s="288"/>
      <c r="B52" s="1" t="s">
        <v>30</v>
      </c>
      <c r="C52" s="35"/>
      <c r="D52" s="36"/>
      <c r="E52" s="35"/>
      <c r="F52" s="36"/>
      <c r="G52" s="35"/>
      <c r="H52" s="36"/>
      <c r="I52" s="35"/>
      <c r="J52" s="36"/>
      <c r="K52" s="35"/>
      <c r="L52" s="36"/>
      <c r="M52" s="6"/>
      <c r="N52" s="24"/>
      <c r="O52" s="6"/>
      <c r="P52" s="24"/>
      <c r="Q52" s="24">
        <f t="shared" si="13"/>
        <v>0</v>
      </c>
    </row>
    <row r="53" spans="1:17" ht="14">
      <c r="A53" s="289"/>
      <c r="B53" s="55" t="s">
        <v>18</v>
      </c>
      <c r="C53" s="52"/>
      <c r="D53" s="52">
        <f>SUM(D45:D52)</f>
        <v>0</v>
      </c>
      <c r="E53" s="52"/>
      <c r="F53" s="52">
        <f>SUM(F45:F52)</f>
        <v>0</v>
      </c>
      <c r="G53" s="52"/>
      <c r="H53" s="52">
        <f>SUM(H45:H52)</f>
        <v>0</v>
      </c>
      <c r="I53" s="52"/>
      <c r="J53" s="52">
        <f>SUM(J45:J52)</f>
        <v>60100</v>
      </c>
      <c r="K53" s="52"/>
      <c r="L53" s="52">
        <f>SUM(L45:L52)</f>
        <v>0</v>
      </c>
      <c r="M53" s="52"/>
      <c r="N53" s="52">
        <f>SUM(N45:N52)</f>
        <v>0</v>
      </c>
      <c r="O53" s="52"/>
      <c r="P53" s="52">
        <f>SUM(P45:P52)</f>
        <v>0</v>
      </c>
      <c r="Q53" s="52">
        <f>SUM(Q45:Q52)</f>
        <v>60100</v>
      </c>
    </row>
    <row r="54" spans="1:17">
      <c r="A54" s="53" t="s">
        <v>24</v>
      </c>
      <c r="B54" s="54"/>
      <c r="C54" s="52"/>
      <c r="D54" s="52">
        <f>D44+D53</f>
        <v>0</v>
      </c>
      <c r="E54" s="52"/>
      <c r="F54" s="52">
        <f>F44+F53</f>
        <v>1688</v>
      </c>
      <c r="G54" s="52"/>
      <c r="H54" s="52">
        <f>H44+H53</f>
        <v>567</v>
      </c>
      <c r="I54" s="52"/>
      <c r="J54" s="52">
        <f>J44+J53</f>
        <v>60970</v>
      </c>
      <c r="K54" s="52"/>
      <c r="L54" s="52">
        <f>L44+L53</f>
        <v>0</v>
      </c>
      <c r="M54" s="52"/>
      <c r="N54" s="52">
        <f>N44+N53</f>
        <v>601</v>
      </c>
      <c r="O54" s="52"/>
      <c r="P54" s="52">
        <f>P44+P53</f>
        <v>0</v>
      </c>
      <c r="Q54" s="52">
        <f>Q44+Q53</f>
        <v>63826</v>
      </c>
    </row>
    <row r="55" spans="1:17">
      <c r="A55" s="57" t="s">
        <v>25</v>
      </c>
      <c r="B55" s="56"/>
      <c r="C55" s="58"/>
      <c r="D55" s="58">
        <f>D36+D40-D54</f>
        <v>76584</v>
      </c>
      <c r="E55" s="58"/>
      <c r="F55" s="58">
        <f>F36+F40-F54</f>
        <v>74896</v>
      </c>
      <c r="G55" s="58"/>
      <c r="H55" s="58">
        <f>H36+H40-H54</f>
        <v>74329</v>
      </c>
      <c r="I55" s="58"/>
      <c r="J55" s="58">
        <f>J36+J40-J54</f>
        <v>113459</v>
      </c>
      <c r="K55" s="58"/>
      <c r="L55" s="58">
        <f>L36+L40-L54</f>
        <v>113459</v>
      </c>
      <c r="M55" s="58"/>
      <c r="N55" s="58">
        <f>N36+N40-N54</f>
        <v>112858</v>
      </c>
      <c r="O55" s="58"/>
      <c r="P55" s="58">
        <f>P36+P40-P54</f>
        <v>112858</v>
      </c>
      <c r="Q55" s="58">
        <f>Q36+Q40-Q54</f>
        <v>112858</v>
      </c>
    </row>
    <row r="56" spans="1:17">
      <c r="A56" s="13" t="s">
        <v>12</v>
      </c>
      <c r="B56" s="14"/>
      <c r="C56" s="26" t="s">
        <v>187</v>
      </c>
      <c r="D56" s="27"/>
      <c r="E56" s="26"/>
      <c r="F56" s="27"/>
      <c r="G56" s="26"/>
      <c r="H56" s="27"/>
      <c r="I56" s="26"/>
      <c r="J56" s="27"/>
      <c r="K56" s="26"/>
      <c r="L56" s="27"/>
      <c r="M56" s="13"/>
      <c r="N56" s="14"/>
      <c r="O56" s="13"/>
      <c r="P56" s="14"/>
      <c r="Q56" s="7"/>
    </row>
    <row r="57" spans="1:17">
      <c r="A57" s="17"/>
      <c r="B57" s="18"/>
      <c r="C57" s="28"/>
      <c r="D57" s="29"/>
      <c r="E57" s="28"/>
      <c r="F57" s="29"/>
      <c r="G57" s="28"/>
      <c r="H57" s="29"/>
      <c r="I57" s="28"/>
      <c r="J57" s="29"/>
      <c r="K57" s="28"/>
      <c r="L57" s="29"/>
      <c r="M57" s="17"/>
      <c r="N57" s="18"/>
      <c r="O57" s="17"/>
      <c r="P57" s="18"/>
      <c r="Q57" s="19"/>
    </row>
    <row r="58" spans="1:17">
      <c r="A58" s="17"/>
      <c r="B58" s="18"/>
      <c r="C58" s="28"/>
      <c r="D58" s="29"/>
      <c r="E58" s="28"/>
      <c r="F58" s="29"/>
      <c r="G58" s="28"/>
      <c r="H58" s="29"/>
      <c r="I58" s="28"/>
      <c r="J58" s="29"/>
      <c r="K58" s="28"/>
      <c r="L58" s="29"/>
      <c r="M58" s="17"/>
      <c r="N58" s="18"/>
      <c r="O58" s="17"/>
      <c r="P58" s="18"/>
      <c r="Q58" s="19"/>
    </row>
    <row r="59" spans="1:17">
      <c r="A59" s="17"/>
      <c r="B59" s="18"/>
      <c r="C59" s="28"/>
      <c r="D59" s="29"/>
      <c r="E59" s="28"/>
      <c r="F59" s="29"/>
      <c r="G59" s="28"/>
      <c r="H59" s="29"/>
      <c r="I59" s="28"/>
      <c r="J59" s="29"/>
      <c r="K59" s="28"/>
      <c r="L59" s="29"/>
      <c r="M59" s="17"/>
      <c r="N59" s="18"/>
      <c r="O59" s="17"/>
      <c r="P59" s="18"/>
      <c r="Q59" s="19"/>
    </row>
    <row r="60" spans="1:17">
      <c r="A60" s="17"/>
      <c r="B60" s="18"/>
      <c r="C60" s="28"/>
      <c r="D60" s="29"/>
      <c r="E60" s="28"/>
      <c r="F60" s="29"/>
      <c r="G60" s="28"/>
      <c r="H60" s="29"/>
      <c r="I60" s="28"/>
      <c r="J60" s="29"/>
      <c r="K60" s="28"/>
      <c r="L60" s="29"/>
      <c r="M60" s="17"/>
      <c r="N60" s="18"/>
      <c r="O60" s="17"/>
      <c r="P60" s="18"/>
      <c r="Q60" s="19"/>
    </row>
    <row r="61" spans="1:17">
      <c r="A61" s="17"/>
      <c r="B61" s="18"/>
      <c r="C61" s="28"/>
      <c r="D61" s="29"/>
      <c r="E61" s="28"/>
      <c r="F61" s="29"/>
      <c r="G61" s="28"/>
      <c r="H61" s="29"/>
      <c r="I61" s="28"/>
      <c r="J61" s="29"/>
      <c r="K61" s="28"/>
      <c r="L61" s="29"/>
      <c r="M61" s="17"/>
      <c r="N61" s="18"/>
      <c r="O61" s="17"/>
      <c r="P61" s="18"/>
      <c r="Q61" s="19"/>
    </row>
    <row r="62" spans="1:17">
      <c r="A62" s="17"/>
      <c r="B62" s="18"/>
      <c r="C62" s="28"/>
      <c r="D62" s="29"/>
      <c r="E62" s="28"/>
      <c r="F62" s="29"/>
      <c r="G62" s="28"/>
      <c r="H62" s="29"/>
      <c r="I62" s="28"/>
      <c r="J62" s="29"/>
      <c r="K62" s="28"/>
      <c r="L62" s="29"/>
      <c r="M62" s="17"/>
      <c r="N62" s="18"/>
      <c r="O62" s="17"/>
      <c r="P62" s="18"/>
      <c r="Q62" s="19"/>
    </row>
    <row r="63" spans="1:17">
      <c r="A63" s="15"/>
      <c r="B63" s="16"/>
      <c r="C63" s="30"/>
      <c r="D63" s="31"/>
      <c r="E63" s="30"/>
      <c r="F63" s="31"/>
      <c r="G63" s="30"/>
      <c r="H63" s="31"/>
      <c r="I63" s="30"/>
      <c r="J63" s="31"/>
      <c r="K63" s="30"/>
      <c r="L63" s="31"/>
      <c r="M63" s="15"/>
      <c r="N63" s="16"/>
      <c r="O63" s="15"/>
      <c r="P63" s="16"/>
      <c r="Q63" s="5"/>
    </row>
    <row r="64" spans="1:17">
      <c r="A64" s="25"/>
      <c r="B64" s="45"/>
      <c r="C64" s="45"/>
      <c r="D64" s="45"/>
      <c r="E64" s="45"/>
      <c r="F64" s="45"/>
      <c r="G64" s="45"/>
      <c r="H64" s="45"/>
      <c r="I64" s="45"/>
      <c r="J64" s="25"/>
      <c r="K64" s="25"/>
      <c r="L64" s="25"/>
      <c r="M64" s="25"/>
      <c r="N64" s="25"/>
      <c r="O64" s="25"/>
      <c r="P64" s="25"/>
      <c r="Q64" s="25"/>
    </row>
    <row r="65" spans="1:17">
      <c r="A65" s="21" t="str">
        <f>A1</f>
        <v>2021年</v>
      </c>
      <c r="B65" s="46"/>
      <c r="C65" s="46" t="str">
        <f>C1</f>
        <v>3月</v>
      </c>
      <c r="D65" s="47" t="s">
        <v>44</v>
      </c>
      <c r="E65" s="47"/>
      <c r="F65" s="47"/>
      <c r="G65" s="47"/>
      <c r="H65" s="47"/>
      <c r="I65" s="47"/>
    </row>
    <row r="66" spans="1:17" ht="11.25" customHeight="1">
      <c r="A66" s="283"/>
      <c r="B66" s="284"/>
      <c r="C66" s="32">
        <v>14</v>
      </c>
      <c r="D66" s="12" t="s">
        <v>33</v>
      </c>
      <c r="E66" s="33">
        <v>15</v>
      </c>
      <c r="F66" s="22" t="s">
        <v>34</v>
      </c>
      <c r="G66" s="33">
        <v>16</v>
      </c>
      <c r="H66" s="22" t="s">
        <v>37</v>
      </c>
      <c r="I66" s="33">
        <v>17</v>
      </c>
      <c r="J66" s="22" t="s">
        <v>38</v>
      </c>
      <c r="K66" s="33">
        <v>18</v>
      </c>
      <c r="L66" s="22" t="s">
        <v>39</v>
      </c>
      <c r="M66" s="2">
        <v>19</v>
      </c>
      <c r="N66" s="22" t="s">
        <v>40</v>
      </c>
      <c r="O66" s="2">
        <v>20</v>
      </c>
      <c r="P66" s="22" t="s">
        <v>41</v>
      </c>
      <c r="Q66" s="290" t="s">
        <v>42</v>
      </c>
    </row>
    <row r="67" spans="1:17" ht="11.25" customHeight="1">
      <c r="A67" s="285"/>
      <c r="B67" s="286"/>
      <c r="C67" s="34" t="s">
        <v>31</v>
      </c>
      <c r="D67" s="34" t="s">
        <v>32</v>
      </c>
      <c r="E67" s="34" t="s">
        <v>31</v>
      </c>
      <c r="F67" s="34" t="s">
        <v>32</v>
      </c>
      <c r="G67" s="34" t="s">
        <v>31</v>
      </c>
      <c r="H67" s="34" t="s">
        <v>32</v>
      </c>
      <c r="I67" s="34" t="s">
        <v>31</v>
      </c>
      <c r="J67" s="34" t="s">
        <v>32</v>
      </c>
      <c r="K67" s="34" t="s">
        <v>31</v>
      </c>
      <c r="L67" s="34" t="s">
        <v>32</v>
      </c>
      <c r="M67" s="11" t="s">
        <v>31</v>
      </c>
      <c r="N67" s="11" t="s">
        <v>32</v>
      </c>
      <c r="O67" s="11" t="s">
        <v>31</v>
      </c>
      <c r="P67" s="11" t="s">
        <v>32</v>
      </c>
      <c r="Q67" s="291"/>
    </row>
    <row r="68" spans="1:17">
      <c r="A68" s="53" t="s">
        <v>13</v>
      </c>
      <c r="B68" s="54"/>
      <c r="C68" s="50"/>
      <c r="D68" s="51">
        <f>P55</f>
        <v>112858</v>
      </c>
      <c r="E68" s="50"/>
      <c r="F68" s="52">
        <f>D87</f>
        <v>107260</v>
      </c>
      <c r="G68" s="50"/>
      <c r="H68" s="52">
        <f>F87</f>
        <v>106658</v>
      </c>
      <c r="I68" s="50"/>
      <c r="J68" s="52">
        <f>H87</f>
        <v>96218</v>
      </c>
      <c r="K68" s="50"/>
      <c r="L68" s="52">
        <f>J87</f>
        <v>94302</v>
      </c>
      <c r="M68" s="50"/>
      <c r="N68" s="52">
        <f>L87</f>
        <v>93516</v>
      </c>
      <c r="O68" s="50"/>
      <c r="P68" s="52">
        <f>N87</f>
        <v>92071</v>
      </c>
      <c r="Q68" s="51">
        <f>D68</f>
        <v>112858</v>
      </c>
    </row>
    <row r="69" spans="1:17" ht="13" customHeight="1">
      <c r="A69" s="280" t="s">
        <v>36</v>
      </c>
      <c r="B69" s="5" t="s">
        <v>55</v>
      </c>
      <c r="C69" s="35"/>
      <c r="D69" s="36"/>
      <c r="E69" s="35"/>
      <c r="F69" s="36"/>
      <c r="G69" s="35"/>
      <c r="H69" s="36"/>
      <c r="I69" s="35"/>
      <c r="J69" s="36"/>
      <c r="K69" s="35"/>
      <c r="L69" s="36"/>
      <c r="M69" s="6"/>
      <c r="N69" s="24"/>
      <c r="O69" s="6"/>
      <c r="P69" s="24"/>
      <c r="Q69" s="24">
        <f>SUM(D69,F69,H69,J69,L69,N69,P69)</f>
        <v>0</v>
      </c>
    </row>
    <row r="70" spans="1:17">
      <c r="A70" s="281"/>
      <c r="B70" s="6" t="s">
        <v>11</v>
      </c>
      <c r="C70" s="35"/>
      <c r="D70" s="36"/>
      <c r="E70" s="35"/>
      <c r="F70" s="36"/>
      <c r="G70" s="35"/>
      <c r="H70" s="36"/>
      <c r="I70" s="35"/>
      <c r="J70" s="36"/>
      <c r="K70" s="35"/>
      <c r="L70" s="36"/>
      <c r="M70" s="6"/>
      <c r="N70" s="24"/>
      <c r="O70" s="6"/>
      <c r="P70" s="24"/>
      <c r="Q70" s="24">
        <f>SUM(D70,F70,H70,J70,L70,N70,P70)</f>
        <v>0</v>
      </c>
    </row>
    <row r="71" spans="1:17">
      <c r="A71" s="282"/>
      <c r="B71" s="7" t="s">
        <v>14</v>
      </c>
      <c r="C71" s="35"/>
      <c r="D71" s="36"/>
      <c r="E71" s="35"/>
      <c r="F71" s="36"/>
      <c r="G71" s="35"/>
      <c r="H71" s="36"/>
      <c r="I71" s="35"/>
      <c r="J71" s="36"/>
      <c r="K71" s="35"/>
      <c r="L71" s="36"/>
      <c r="M71" s="6"/>
      <c r="N71" s="24"/>
      <c r="O71" s="6"/>
      <c r="P71" s="24"/>
      <c r="Q71" s="24">
        <f>SUM(D71,F71,H71,J71,L71,N71,P71)</f>
        <v>0</v>
      </c>
    </row>
    <row r="72" spans="1:17">
      <c r="A72" s="53" t="s">
        <v>15</v>
      </c>
      <c r="B72" s="54"/>
      <c r="C72" s="50"/>
      <c r="D72" s="52">
        <f>SUM(D69:D71)</f>
        <v>0</v>
      </c>
      <c r="E72" s="50"/>
      <c r="F72" s="52">
        <f>SUM(F69:F71)</f>
        <v>0</v>
      </c>
      <c r="G72" s="50"/>
      <c r="H72" s="52">
        <f>SUM(H69:H71)</f>
        <v>0</v>
      </c>
      <c r="I72" s="50"/>
      <c r="J72" s="52">
        <f>SUM(J69:J71)</f>
        <v>0</v>
      </c>
      <c r="K72" s="50"/>
      <c r="L72" s="52">
        <f>SUM(L69:L71)</f>
        <v>0</v>
      </c>
      <c r="M72" s="50"/>
      <c r="N72" s="52">
        <f>SUM(N69:N71)</f>
        <v>0</v>
      </c>
      <c r="O72" s="50"/>
      <c r="P72" s="52">
        <f>SUM(P69:P71)</f>
        <v>0</v>
      </c>
      <c r="Q72" s="52">
        <f>SUM(Q69:Q71)</f>
        <v>0</v>
      </c>
    </row>
    <row r="73" spans="1:17" ht="13" customHeight="1">
      <c r="A73" s="287" t="s">
        <v>28</v>
      </c>
      <c r="B73" s="1" t="s">
        <v>16</v>
      </c>
      <c r="C73" s="35"/>
      <c r="D73" s="36"/>
      <c r="E73" s="35"/>
      <c r="F73" s="36"/>
      <c r="G73" s="35"/>
      <c r="H73" s="36"/>
      <c r="I73" s="35"/>
      <c r="J73" s="36"/>
      <c r="K73" s="35"/>
      <c r="L73" s="36"/>
      <c r="M73" s="6"/>
      <c r="N73" s="24"/>
      <c r="O73" s="6"/>
      <c r="P73" s="24"/>
      <c r="Q73" s="24">
        <f>SUM(D73,F73,H73,J73,L73,N73,P73)</f>
        <v>0</v>
      </c>
    </row>
    <row r="74" spans="1:17" ht="13" customHeight="1">
      <c r="A74" s="288"/>
      <c r="B74" s="1" t="s">
        <v>17</v>
      </c>
      <c r="C74" s="35" t="s">
        <v>200</v>
      </c>
      <c r="D74" s="36">
        <v>130</v>
      </c>
      <c r="E74" s="35"/>
      <c r="F74" s="36"/>
      <c r="G74" s="35" t="s">
        <v>205</v>
      </c>
      <c r="H74" s="36">
        <v>440</v>
      </c>
      <c r="I74" s="35"/>
      <c r="J74" s="36"/>
      <c r="K74" s="35"/>
      <c r="L74" s="36"/>
      <c r="M74" s="6"/>
      <c r="N74" s="24"/>
      <c r="O74" s="6" t="s">
        <v>206</v>
      </c>
      <c r="P74" s="24">
        <f>1000+100</f>
        <v>1100</v>
      </c>
      <c r="Q74" s="24">
        <f>SUM(D74,F74,H74,J74,L74,N74,P74)</f>
        <v>1670</v>
      </c>
    </row>
    <row r="75" spans="1:17" ht="13" customHeight="1">
      <c r="A75" s="288"/>
      <c r="B75" s="1" t="s">
        <v>26</v>
      </c>
      <c r="C75" s="35" t="s">
        <v>202</v>
      </c>
      <c r="D75" s="36">
        <f>968+2000</f>
        <v>2968</v>
      </c>
      <c r="E75" s="35" t="s">
        <v>203</v>
      </c>
      <c r="F75" s="36">
        <v>602</v>
      </c>
      <c r="G75" s="35" t="s">
        <v>214</v>
      </c>
      <c r="H75" s="36">
        <v>10000</v>
      </c>
      <c r="I75" s="35" t="s">
        <v>212</v>
      </c>
      <c r="J75" s="36">
        <f>792+1124</f>
        <v>1916</v>
      </c>
      <c r="K75" s="35" t="s">
        <v>125</v>
      </c>
      <c r="L75" s="36">
        <v>786</v>
      </c>
      <c r="M75" s="6" t="s">
        <v>211</v>
      </c>
      <c r="N75" s="24">
        <v>1445</v>
      </c>
      <c r="O75" s="6" t="s">
        <v>207</v>
      </c>
      <c r="P75" s="24"/>
      <c r="Q75" s="24">
        <f>SUM(D75,F75,H75,J75,L75,N75,P75)</f>
        <v>17717</v>
      </c>
    </row>
    <row r="76" spans="1:17" ht="14">
      <c r="A76" s="288"/>
      <c r="B76" s="55" t="s">
        <v>18</v>
      </c>
      <c r="C76" s="50"/>
      <c r="D76" s="52">
        <f>SUM(D73:D75)</f>
        <v>3098</v>
      </c>
      <c r="E76" s="50"/>
      <c r="F76" s="52">
        <f>SUM(F73:F75)</f>
        <v>602</v>
      </c>
      <c r="G76" s="50"/>
      <c r="H76" s="52">
        <f>SUM(H73:H75)</f>
        <v>10440</v>
      </c>
      <c r="I76" s="50"/>
      <c r="J76" s="52">
        <f>SUM(J73:J75)</f>
        <v>1916</v>
      </c>
      <c r="K76" s="50"/>
      <c r="L76" s="52">
        <f>SUM(L73:L75)</f>
        <v>786</v>
      </c>
      <c r="M76" s="50"/>
      <c r="N76" s="52">
        <f>SUM(N73:N75)</f>
        <v>1445</v>
      </c>
      <c r="O76" s="50"/>
      <c r="P76" s="52">
        <f>SUM(P73:P75)</f>
        <v>1100</v>
      </c>
      <c r="Q76" s="52">
        <f>SUM(Q73:Q75)</f>
        <v>19387</v>
      </c>
    </row>
    <row r="77" spans="1:17" ht="14">
      <c r="A77" s="288"/>
      <c r="B77" s="1" t="s">
        <v>27</v>
      </c>
      <c r="C77" s="35"/>
      <c r="D77" s="36"/>
      <c r="E77" s="35"/>
      <c r="F77" s="36"/>
      <c r="G77" s="35"/>
      <c r="H77" s="36"/>
      <c r="I77" s="35"/>
      <c r="J77" s="36"/>
      <c r="K77" s="35"/>
      <c r="L77" s="36"/>
      <c r="M77" s="6"/>
      <c r="N77" s="24"/>
      <c r="O77" s="6"/>
      <c r="P77" s="24"/>
      <c r="Q77" s="24">
        <f>SUM(D77,F77,H77,J77,L77,N77,P77)</f>
        <v>0</v>
      </c>
    </row>
    <row r="78" spans="1:17" ht="14">
      <c r="A78" s="288"/>
      <c r="B78" s="1" t="s">
        <v>29</v>
      </c>
      <c r="C78" s="35"/>
      <c r="D78" s="36"/>
      <c r="E78" s="35"/>
      <c r="F78" s="36"/>
      <c r="G78" s="35"/>
      <c r="H78" s="36"/>
      <c r="I78" s="35"/>
      <c r="J78" s="36"/>
      <c r="K78" s="35"/>
      <c r="L78" s="36"/>
      <c r="M78" s="6"/>
      <c r="N78" s="24"/>
      <c r="O78" s="6"/>
      <c r="P78" s="24"/>
      <c r="Q78" s="24">
        <f t="shared" ref="Q78:Q84" si="14">SUM(D78,F78,H78,J78,L78,N78,P78)</f>
        <v>0</v>
      </c>
    </row>
    <row r="79" spans="1:17" ht="14">
      <c r="A79" s="288"/>
      <c r="B79" s="1" t="s">
        <v>20</v>
      </c>
      <c r="C79" s="35"/>
      <c r="D79" s="36"/>
      <c r="E79" s="35"/>
      <c r="F79" s="36"/>
      <c r="G79" s="35"/>
      <c r="H79" s="36"/>
      <c r="I79" s="35"/>
      <c r="J79" s="36"/>
      <c r="K79" s="35"/>
      <c r="L79" s="36"/>
      <c r="M79" s="6"/>
      <c r="N79" s="24"/>
      <c r="O79" s="6"/>
      <c r="P79" s="24"/>
      <c r="Q79" s="24">
        <f t="shared" si="14"/>
        <v>0</v>
      </c>
    </row>
    <row r="80" spans="1:17" ht="14">
      <c r="A80" s="288"/>
      <c r="B80" s="1" t="s">
        <v>21</v>
      </c>
      <c r="C80" s="35"/>
      <c r="D80" s="36"/>
      <c r="E80" s="35"/>
      <c r="F80" s="36"/>
      <c r="G80" s="35"/>
      <c r="H80" s="36"/>
      <c r="I80" s="35"/>
      <c r="J80" s="36"/>
      <c r="K80" s="35"/>
      <c r="L80" s="36"/>
      <c r="M80" s="6"/>
      <c r="N80" s="24"/>
      <c r="O80" s="6"/>
      <c r="P80" s="24"/>
      <c r="Q80" s="24">
        <f t="shared" si="14"/>
        <v>0</v>
      </c>
    </row>
    <row r="81" spans="1:17" ht="14">
      <c r="A81" s="288"/>
      <c r="B81" s="1" t="s">
        <v>22</v>
      </c>
      <c r="C81" s="35"/>
      <c r="D81" s="36"/>
      <c r="E81" s="35"/>
      <c r="F81" s="36"/>
      <c r="G81" s="35"/>
      <c r="H81" s="36"/>
      <c r="I81" s="35"/>
      <c r="J81" s="36"/>
      <c r="K81" s="35"/>
      <c r="L81" s="36"/>
      <c r="M81" s="6"/>
      <c r="N81" s="24"/>
      <c r="O81" s="6"/>
      <c r="P81" s="24"/>
      <c r="Q81" s="24">
        <f t="shared" si="14"/>
        <v>0</v>
      </c>
    </row>
    <row r="82" spans="1:17" ht="14">
      <c r="A82" s="288"/>
      <c r="B82" s="1" t="s">
        <v>23</v>
      </c>
      <c r="C82" s="35" t="s">
        <v>201</v>
      </c>
      <c r="D82" s="36">
        <f>5000-2500</f>
        <v>2500</v>
      </c>
      <c r="E82" s="35"/>
      <c r="F82" s="36"/>
      <c r="G82" s="35"/>
      <c r="H82" s="36"/>
      <c r="I82" s="35"/>
      <c r="J82" s="36"/>
      <c r="K82" s="35"/>
      <c r="L82" s="36"/>
      <c r="M82" s="6"/>
      <c r="N82" s="24"/>
      <c r="O82" s="6" t="s">
        <v>208</v>
      </c>
      <c r="P82" s="24"/>
      <c r="Q82" s="24">
        <f t="shared" si="14"/>
        <v>2500</v>
      </c>
    </row>
    <row r="83" spans="1:17" ht="14">
      <c r="A83" s="288"/>
      <c r="B83" s="1" t="s">
        <v>19</v>
      </c>
      <c r="C83" s="35"/>
      <c r="D83" s="36"/>
      <c r="E83" s="35"/>
      <c r="F83" s="36"/>
      <c r="G83" s="35"/>
      <c r="H83" s="36"/>
      <c r="I83" s="35"/>
      <c r="J83" s="36"/>
      <c r="K83" s="35"/>
      <c r="L83" s="36"/>
      <c r="M83" s="6"/>
      <c r="N83" s="24"/>
      <c r="O83" s="6"/>
      <c r="P83" s="24"/>
      <c r="Q83" s="24">
        <f t="shared" si="14"/>
        <v>0</v>
      </c>
    </row>
    <row r="84" spans="1:17" ht="14">
      <c r="A84" s="288"/>
      <c r="B84" s="1" t="s">
        <v>30</v>
      </c>
      <c r="C84" s="35"/>
      <c r="D84" s="36"/>
      <c r="E84" s="35"/>
      <c r="F84" s="36"/>
      <c r="G84" s="35"/>
      <c r="H84" s="36"/>
      <c r="I84" s="35"/>
      <c r="J84" s="36"/>
      <c r="K84" s="35"/>
      <c r="L84" s="36"/>
      <c r="M84" s="6"/>
      <c r="N84" s="24"/>
      <c r="O84" s="6"/>
      <c r="P84" s="24"/>
      <c r="Q84" s="24">
        <f t="shared" si="14"/>
        <v>0</v>
      </c>
    </row>
    <row r="85" spans="1:17" ht="14">
      <c r="A85" s="289"/>
      <c r="B85" s="55" t="s">
        <v>18</v>
      </c>
      <c r="C85" s="52"/>
      <c r="D85" s="52">
        <f>SUM(D77:D84)</f>
        <v>2500</v>
      </c>
      <c r="E85" s="52"/>
      <c r="F85" s="52">
        <f>SUM(F77:F84)</f>
        <v>0</v>
      </c>
      <c r="G85" s="52"/>
      <c r="H85" s="52">
        <f>SUM(H77:H84)</f>
        <v>0</v>
      </c>
      <c r="I85" s="52"/>
      <c r="J85" s="52">
        <f>SUM(J77:J84)</f>
        <v>0</v>
      </c>
      <c r="K85" s="52"/>
      <c r="L85" s="52">
        <f>SUM(L77:L84)</f>
        <v>0</v>
      </c>
      <c r="M85" s="52"/>
      <c r="N85" s="52">
        <f>SUM(N77:N84)</f>
        <v>0</v>
      </c>
      <c r="O85" s="52"/>
      <c r="P85" s="52">
        <f>SUM(P77:P84)</f>
        <v>0</v>
      </c>
      <c r="Q85" s="52">
        <f>SUM(Q77:Q84)</f>
        <v>2500</v>
      </c>
    </row>
    <row r="86" spans="1:17">
      <c r="A86" s="53" t="s">
        <v>24</v>
      </c>
      <c r="B86" s="54"/>
      <c r="C86" s="52"/>
      <c r="D86" s="52">
        <f>D76+D85</f>
        <v>5598</v>
      </c>
      <c r="E86" s="52"/>
      <c r="F86" s="52">
        <f>F76+F85</f>
        <v>602</v>
      </c>
      <c r="G86" s="52"/>
      <c r="H86" s="52">
        <f>H76+H85</f>
        <v>10440</v>
      </c>
      <c r="I86" s="52"/>
      <c r="J86" s="52">
        <f>J76+J85</f>
        <v>1916</v>
      </c>
      <c r="K86" s="52"/>
      <c r="L86" s="52">
        <f>L76+L85</f>
        <v>786</v>
      </c>
      <c r="M86" s="52"/>
      <c r="N86" s="52">
        <f>N76+N85</f>
        <v>1445</v>
      </c>
      <c r="O86" s="52"/>
      <c r="P86" s="52">
        <f>P76+P85</f>
        <v>1100</v>
      </c>
      <c r="Q86" s="52">
        <f>Q76+Q85</f>
        <v>21887</v>
      </c>
    </row>
    <row r="87" spans="1:17">
      <c r="A87" s="57" t="s">
        <v>25</v>
      </c>
      <c r="B87" s="56"/>
      <c r="C87" s="58"/>
      <c r="D87" s="58">
        <f>D68+D72-D86</f>
        <v>107260</v>
      </c>
      <c r="E87" s="58"/>
      <c r="F87" s="58">
        <f>F68+F72-F86</f>
        <v>106658</v>
      </c>
      <c r="G87" s="58"/>
      <c r="H87" s="58">
        <f>H68+H72-H86</f>
        <v>96218</v>
      </c>
      <c r="I87" s="58"/>
      <c r="J87" s="58">
        <f>J68+J72-J86</f>
        <v>94302</v>
      </c>
      <c r="K87" s="58"/>
      <c r="L87" s="58">
        <f>L68+L72-L86</f>
        <v>93516</v>
      </c>
      <c r="M87" s="58"/>
      <c r="N87" s="58">
        <f>N68+N72-N86</f>
        <v>92071</v>
      </c>
      <c r="O87" s="58"/>
      <c r="P87" s="58">
        <f>P68+P72-P86</f>
        <v>90971</v>
      </c>
      <c r="Q87" s="58">
        <f>Q68+Q72-Q86</f>
        <v>90971</v>
      </c>
    </row>
    <row r="88" spans="1:17">
      <c r="A88" s="13" t="s">
        <v>12</v>
      </c>
      <c r="B88" s="14"/>
      <c r="C88" s="26"/>
      <c r="D88" s="27"/>
      <c r="E88" s="26"/>
      <c r="F88" s="27"/>
      <c r="G88" s="26"/>
      <c r="H88" s="27"/>
      <c r="I88" s="26"/>
      <c r="J88" s="27"/>
      <c r="K88" s="26"/>
      <c r="L88" s="27"/>
      <c r="M88" s="13"/>
      <c r="N88" s="14"/>
      <c r="O88" s="13"/>
      <c r="P88" s="14"/>
      <c r="Q88" s="7"/>
    </row>
    <row r="89" spans="1:17">
      <c r="A89" s="17"/>
      <c r="B89" s="18"/>
      <c r="C89" s="28"/>
      <c r="D89" s="29"/>
      <c r="E89" s="28"/>
      <c r="F89" s="29"/>
      <c r="G89" s="28"/>
      <c r="H89" s="29"/>
      <c r="I89" s="28"/>
      <c r="J89" s="29"/>
      <c r="K89" s="28"/>
      <c r="L89" s="29"/>
      <c r="M89" s="17"/>
      <c r="N89" s="18"/>
      <c r="O89" s="17"/>
      <c r="P89" s="18"/>
      <c r="Q89" s="19"/>
    </row>
    <row r="90" spans="1:17">
      <c r="A90" s="17"/>
      <c r="B90" s="18"/>
      <c r="C90" s="28"/>
      <c r="D90" s="29"/>
      <c r="E90" s="28"/>
      <c r="F90" s="29"/>
      <c r="G90" s="28"/>
      <c r="H90" s="29"/>
      <c r="I90" s="28"/>
      <c r="J90" s="29"/>
      <c r="K90" s="28"/>
      <c r="L90" s="29"/>
      <c r="M90" s="17"/>
      <c r="N90" s="18"/>
      <c r="O90" s="17"/>
      <c r="P90" s="18"/>
      <c r="Q90" s="19"/>
    </row>
    <row r="91" spans="1:17">
      <c r="A91" s="17"/>
      <c r="B91" s="18"/>
      <c r="C91" s="28"/>
      <c r="D91" s="29"/>
      <c r="E91" s="28"/>
      <c r="F91" s="29"/>
      <c r="G91" s="28"/>
      <c r="H91" s="29"/>
      <c r="I91" s="28"/>
      <c r="J91" s="29"/>
      <c r="K91" s="28"/>
      <c r="L91" s="29"/>
      <c r="M91" s="17"/>
      <c r="N91" s="18"/>
      <c r="O91" s="17"/>
      <c r="P91" s="18"/>
      <c r="Q91" s="19"/>
    </row>
    <row r="92" spans="1:17">
      <c r="A92" s="17"/>
      <c r="B92" s="18"/>
      <c r="C92" s="28"/>
      <c r="D92" s="29"/>
      <c r="E92" s="28"/>
      <c r="F92" s="29"/>
      <c r="G92" s="28"/>
      <c r="H92" s="29"/>
      <c r="I92" s="28"/>
      <c r="J92" s="29"/>
      <c r="K92" s="28"/>
      <c r="L92" s="29"/>
      <c r="M92" s="17"/>
      <c r="N92" s="18"/>
      <c r="O92" s="17"/>
      <c r="P92" s="18"/>
      <c r="Q92" s="19"/>
    </row>
    <row r="93" spans="1:17">
      <c r="A93" s="17"/>
      <c r="B93" s="18"/>
      <c r="C93" s="28"/>
      <c r="D93" s="29"/>
      <c r="E93" s="28"/>
      <c r="F93" s="29"/>
      <c r="G93" s="28"/>
      <c r="H93" s="29"/>
      <c r="I93" s="28"/>
      <c r="J93" s="29"/>
      <c r="K93" s="28"/>
      <c r="L93" s="29"/>
      <c r="M93" s="17"/>
      <c r="N93" s="18"/>
      <c r="O93" s="17"/>
      <c r="P93" s="18"/>
      <c r="Q93" s="19"/>
    </row>
    <row r="94" spans="1:17">
      <c r="A94" s="17"/>
      <c r="B94" s="18"/>
      <c r="C94" s="28"/>
      <c r="D94" s="29"/>
      <c r="E94" s="28"/>
      <c r="F94" s="29"/>
      <c r="G94" s="28"/>
      <c r="H94" s="29"/>
      <c r="I94" s="28"/>
      <c r="J94" s="29"/>
      <c r="K94" s="28"/>
      <c r="L94" s="29"/>
      <c r="M94" s="17"/>
      <c r="N94" s="18"/>
      <c r="O94" s="17"/>
      <c r="P94" s="18"/>
      <c r="Q94" s="19"/>
    </row>
    <row r="95" spans="1:17">
      <c r="A95" s="15"/>
      <c r="B95" s="16"/>
      <c r="C95" s="30"/>
      <c r="D95" s="31"/>
      <c r="E95" s="30"/>
      <c r="F95" s="31"/>
      <c r="G95" s="30"/>
      <c r="H95" s="31"/>
      <c r="I95" s="30"/>
      <c r="J95" s="31"/>
      <c r="K95" s="30"/>
      <c r="L95" s="31"/>
      <c r="M95" s="15"/>
      <c r="N95" s="16"/>
      <c r="O95" s="15"/>
      <c r="P95" s="16"/>
      <c r="Q95" s="5"/>
    </row>
    <row r="97" spans="1:17">
      <c r="A97" s="21" t="str">
        <f>A1</f>
        <v>2021年</v>
      </c>
      <c r="B97" s="21"/>
      <c r="C97" s="21" t="str">
        <f>C1</f>
        <v>3月</v>
      </c>
      <c r="D97" s="4" t="s">
        <v>45</v>
      </c>
    </row>
    <row r="98" spans="1:17" ht="11.25" customHeight="1">
      <c r="A98" s="283"/>
      <c r="B98" s="284"/>
      <c r="C98" s="32">
        <v>21</v>
      </c>
      <c r="D98" s="12" t="s">
        <v>33</v>
      </c>
      <c r="E98" s="33">
        <v>22</v>
      </c>
      <c r="F98" s="22" t="s">
        <v>34</v>
      </c>
      <c r="G98" s="33">
        <v>23</v>
      </c>
      <c r="H98" s="22" t="s">
        <v>37</v>
      </c>
      <c r="I98" s="33">
        <v>24</v>
      </c>
      <c r="J98" s="22" t="s">
        <v>38</v>
      </c>
      <c r="K98" s="33">
        <v>25</v>
      </c>
      <c r="L98" s="22" t="s">
        <v>39</v>
      </c>
      <c r="M98" s="2">
        <v>26</v>
      </c>
      <c r="N98" s="22" t="s">
        <v>40</v>
      </c>
      <c r="O98" s="2">
        <v>27</v>
      </c>
      <c r="P98" s="22" t="s">
        <v>41</v>
      </c>
      <c r="Q98" s="290" t="s">
        <v>42</v>
      </c>
    </row>
    <row r="99" spans="1:17" ht="11.25" customHeight="1">
      <c r="A99" s="285"/>
      <c r="B99" s="286"/>
      <c r="C99" s="34" t="s">
        <v>31</v>
      </c>
      <c r="D99" s="34" t="s">
        <v>32</v>
      </c>
      <c r="E99" s="34" t="s">
        <v>31</v>
      </c>
      <c r="F99" s="34" t="s">
        <v>32</v>
      </c>
      <c r="G99" s="34" t="s">
        <v>31</v>
      </c>
      <c r="H99" s="34" t="s">
        <v>32</v>
      </c>
      <c r="I99" s="34" t="s">
        <v>31</v>
      </c>
      <c r="J99" s="34" t="s">
        <v>32</v>
      </c>
      <c r="K99" s="34" t="s">
        <v>31</v>
      </c>
      <c r="L99" s="34" t="s">
        <v>32</v>
      </c>
      <c r="M99" s="11" t="s">
        <v>31</v>
      </c>
      <c r="N99" s="11" t="s">
        <v>32</v>
      </c>
      <c r="O99" s="11" t="s">
        <v>31</v>
      </c>
      <c r="P99" s="11" t="s">
        <v>32</v>
      </c>
      <c r="Q99" s="291"/>
    </row>
    <row r="100" spans="1:17">
      <c r="A100" s="53" t="s">
        <v>13</v>
      </c>
      <c r="B100" s="54"/>
      <c r="C100" s="50"/>
      <c r="D100" s="51">
        <f>P87</f>
        <v>90971</v>
      </c>
      <c r="E100" s="50"/>
      <c r="F100" s="52">
        <f>D119</f>
        <v>89722</v>
      </c>
      <c r="G100" s="50"/>
      <c r="H100" s="52">
        <f>F119</f>
        <v>89722</v>
      </c>
      <c r="I100" s="50"/>
      <c r="J100" s="52">
        <f>H119</f>
        <v>88944</v>
      </c>
      <c r="K100" s="50"/>
      <c r="L100" s="52">
        <f>J119</f>
        <v>87332</v>
      </c>
      <c r="M100" s="50"/>
      <c r="N100" s="52">
        <f>L119</f>
        <v>86390</v>
      </c>
      <c r="O100" s="50"/>
      <c r="P100" s="52">
        <f>N119</f>
        <v>75807</v>
      </c>
      <c r="Q100" s="51">
        <f>D100</f>
        <v>90971</v>
      </c>
    </row>
    <row r="101" spans="1:17" ht="13" customHeight="1">
      <c r="A101" s="280" t="s">
        <v>36</v>
      </c>
      <c r="B101" s="5" t="s">
        <v>55</v>
      </c>
      <c r="C101" s="35"/>
      <c r="D101" s="36"/>
      <c r="E101" s="35"/>
      <c r="F101" s="36"/>
      <c r="G101" s="35"/>
      <c r="H101" s="36"/>
      <c r="I101" s="35"/>
      <c r="J101" s="36"/>
      <c r="K101" s="35"/>
      <c r="L101" s="36"/>
      <c r="M101" s="6"/>
      <c r="N101" s="24"/>
      <c r="O101" s="6"/>
      <c r="P101" s="24"/>
      <c r="Q101" s="24">
        <f>SUM(D101,F101,H101,J101,L101,N101,P101)</f>
        <v>0</v>
      </c>
    </row>
    <row r="102" spans="1:17">
      <c r="A102" s="281"/>
      <c r="B102" s="6" t="s">
        <v>11</v>
      </c>
      <c r="C102" s="35"/>
      <c r="D102" s="36"/>
      <c r="E102" s="35"/>
      <c r="F102" s="36"/>
      <c r="G102" s="35"/>
      <c r="H102" s="36"/>
      <c r="I102" s="35"/>
      <c r="J102" s="36"/>
      <c r="K102" s="35"/>
      <c r="L102" s="36"/>
      <c r="M102" s="6"/>
      <c r="N102" s="24"/>
      <c r="O102" s="6"/>
      <c r="P102" s="24"/>
      <c r="Q102" s="24">
        <f>SUM(D102,F102,H102,J102,L102,N102,P102)</f>
        <v>0</v>
      </c>
    </row>
    <row r="103" spans="1:17">
      <c r="A103" s="282"/>
      <c r="B103" s="7" t="s">
        <v>14</v>
      </c>
      <c r="C103" s="35"/>
      <c r="D103" s="36"/>
      <c r="E103" s="35"/>
      <c r="F103" s="36"/>
      <c r="G103" s="35"/>
      <c r="H103" s="36"/>
      <c r="I103" s="35"/>
      <c r="J103" s="36"/>
      <c r="K103" s="35"/>
      <c r="L103" s="36"/>
      <c r="M103" s="6"/>
      <c r="N103" s="24"/>
      <c r="O103" s="6"/>
      <c r="P103" s="24"/>
      <c r="Q103" s="24">
        <f>SUM(D103,F103,H103,J103,L103,N103,P103)</f>
        <v>0</v>
      </c>
    </row>
    <row r="104" spans="1:17">
      <c r="A104" s="53" t="s">
        <v>15</v>
      </c>
      <c r="B104" s="54"/>
      <c r="C104" s="50"/>
      <c r="D104" s="52">
        <f>SUM(D101:D103)</f>
        <v>0</v>
      </c>
      <c r="E104" s="50"/>
      <c r="F104" s="52">
        <f>SUM(F101:F103)</f>
        <v>0</v>
      </c>
      <c r="G104" s="50"/>
      <c r="H104" s="52">
        <f>SUM(H101:H103)</f>
        <v>0</v>
      </c>
      <c r="I104" s="50"/>
      <c r="J104" s="52">
        <f>SUM(J101:J103)</f>
        <v>0</v>
      </c>
      <c r="K104" s="50"/>
      <c r="L104" s="52">
        <f>SUM(L101:L103)</f>
        <v>0</v>
      </c>
      <c r="M104" s="50"/>
      <c r="N104" s="52">
        <f>SUM(N101:N103)</f>
        <v>0</v>
      </c>
      <c r="O104" s="50"/>
      <c r="P104" s="52">
        <f>SUM(P101:P103)</f>
        <v>0</v>
      </c>
      <c r="Q104" s="52">
        <f>SUM(Q101:Q103)</f>
        <v>0</v>
      </c>
    </row>
    <row r="105" spans="1:17" ht="13" customHeight="1">
      <c r="A105" s="287" t="s">
        <v>28</v>
      </c>
      <c r="B105" s="1" t="s">
        <v>16</v>
      </c>
      <c r="C105" s="35"/>
      <c r="D105" s="36"/>
      <c r="E105" s="35"/>
      <c r="F105" s="36"/>
      <c r="G105" s="35"/>
      <c r="H105" s="36"/>
      <c r="I105" s="35"/>
      <c r="J105" s="36"/>
      <c r="K105" s="35"/>
      <c r="L105" s="36"/>
      <c r="M105" s="6"/>
      <c r="N105" s="24"/>
      <c r="O105" s="6"/>
      <c r="P105" s="24"/>
      <c r="Q105" s="24">
        <f>SUM(D105,F105,H105,J105,L105,N105,P105)</f>
        <v>0</v>
      </c>
    </row>
    <row r="106" spans="1:17" ht="13" customHeight="1">
      <c r="A106" s="288"/>
      <c r="B106" s="1" t="s">
        <v>17</v>
      </c>
      <c r="C106" s="35"/>
      <c r="D106" s="36"/>
      <c r="E106" s="35"/>
      <c r="F106" s="36"/>
      <c r="G106" s="35"/>
      <c r="H106" s="36"/>
      <c r="I106" s="35"/>
      <c r="J106" s="36"/>
      <c r="K106" s="35"/>
      <c r="L106" s="36"/>
      <c r="M106" s="6"/>
      <c r="N106" s="24"/>
      <c r="O106" s="6"/>
      <c r="P106" s="24"/>
      <c r="Q106" s="24">
        <f>SUM(D106,F106,H106,J106,L106,N106,P106)</f>
        <v>0</v>
      </c>
    </row>
    <row r="107" spans="1:17" ht="13" customHeight="1">
      <c r="A107" s="288"/>
      <c r="B107" s="1" t="s">
        <v>26</v>
      </c>
      <c r="C107" s="35" t="s">
        <v>209</v>
      </c>
      <c r="D107" s="36">
        <f>600+649</f>
        <v>1249</v>
      </c>
      <c r="E107" s="35" t="s">
        <v>210</v>
      </c>
      <c r="F107" s="36"/>
      <c r="G107" s="35" t="s">
        <v>213</v>
      </c>
      <c r="H107" s="36">
        <v>778</v>
      </c>
      <c r="I107" s="35" t="s">
        <v>215</v>
      </c>
      <c r="J107" s="36">
        <f>715+897</f>
        <v>1612</v>
      </c>
      <c r="K107" s="35" t="s">
        <v>124</v>
      </c>
      <c r="L107" s="36">
        <v>942</v>
      </c>
      <c r="M107" s="6" t="s">
        <v>219</v>
      </c>
      <c r="N107" s="24">
        <f>160+653</f>
        <v>813</v>
      </c>
      <c r="O107" s="6" t="s">
        <v>217</v>
      </c>
      <c r="P107" s="24">
        <v>1290</v>
      </c>
      <c r="Q107" s="24">
        <f>SUM(D107,F107,H107,J107,L107,N107,P107)</f>
        <v>6684</v>
      </c>
    </row>
    <row r="108" spans="1:17" ht="14">
      <c r="A108" s="288"/>
      <c r="B108" s="55" t="s">
        <v>18</v>
      </c>
      <c r="C108" s="50"/>
      <c r="D108" s="52">
        <f>SUM(D105:D107)</f>
        <v>1249</v>
      </c>
      <c r="E108" s="50"/>
      <c r="F108" s="52">
        <f>SUM(F105:F107)</f>
        <v>0</v>
      </c>
      <c r="G108" s="50"/>
      <c r="H108" s="52">
        <f>SUM(H105:H107)</f>
        <v>778</v>
      </c>
      <c r="I108" s="50"/>
      <c r="J108" s="52">
        <f>SUM(J105:J107)</f>
        <v>1612</v>
      </c>
      <c r="K108" s="50"/>
      <c r="L108" s="52">
        <f>SUM(L105:L107)</f>
        <v>942</v>
      </c>
      <c r="M108" s="50"/>
      <c r="N108" s="52">
        <f>SUM(N105:N107)</f>
        <v>813</v>
      </c>
      <c r="O108" s="50"/>
      <c r="P108" s="52">
        <f>SUM(P105:P107)</f>
        <v>1290</v>
      </c>
      <c r="Q108" s="52">
        <f>SUM(Q105:Q107)</f>
        <v>6684</v>
      </c>
    </row>
    <row r="109" spans="1:17" ht="14">
      <c r="A109" s="288"/>
      <c r="B109" s="1" t="s">
        <v>27</v>
      </c>
      <c r="C109" s="35"/>
      <c r="D109" s="36"/>
      <c r="E109" s="35"/>
      <c r="F109" s="36"/>
      <c r="G109" s="35"/>
      <c r="H109" s="36"/>
      <c r="I109" s="35"/>
      <c r="J109" s="36"/>
      <c r="K109" s="35"/>
      <c r="L109" s="36"/>
      <c r="M109" s="6"/>
      <c r="N109" s="24"/>
      <c r="O109" s="6"/>
      <c r="P109" s="24"/>
      <c r="Q109" s="24">
        <f t="shared" ref="Q109:Q116" si="15">SUM(D109,F109,H109,J109,L109,N109,P109)</f>
        <v>0</v>
      </c>
    </row>
    <row r="110" spans="1:17" ht="14">
      <c r="A110" s="288"/>
      <c r="B110" s="1" t="s">
        <v>29</v>
      </c>
      <c r="C110" s="35"/>
      <c r="D110" s="36"/>
      <c r="E110" s="35"/>
      <c r="F110" s="36"/>
      <c r="G110" s="35"/>
      <c r="H110" s="36"/>
      <c r="I110" s="35"/>
      <c r="J110" s="36"/>
      <c r="K110" s="35"/>
      <c r="L110" s="36"/>
      <c r="M110" s="35"/>
      <c r="N110" s="36"/>
      <c r="O110" s="6"/>
      <c r="P110" s="24"/>
      <c r="Q110" s="24">
        <f t="shared" si="15"/>
        <v>0</v>
      </c>
    </row>
    <row r="111" spans="1:17" ht="14">
      <c r="A111" s="288"/>
      <c r="B111" s="1" t="s">
        <v>20</v>
      </c>
      <c r="C111" s="35"/>
      <c r="D111" s="36"/>
      <c r="E111" s="35"/>
      <c r="F111" s="36"/>
      <c r="G111" s="35"/>
      <c r="H111" s="36"/>
      <c r="I111" s="35"/>
      <c r="J111" s="36"/>
      <c r="K111" s="35"/>
      <c r="L111" s="36"/>
      <c r="M111" s="35"/>
      <c r="N111" s="36"/>
      <c r="O111" s="6"/>
      <c r="P111" s="24"/>
      <c r="Q111" s="24">
        <f t="shared" si="15"/>
        <v>0</v>
      </c>
    </row>
    <row r="112" spans="1:17" ht="14">
      <c r="A112" s="288"/>
      <c r="B112" s="1" t="s">
        <v>21</v>
      </c>
      <c r="C112" s="35"/>
      <c r="D112" s="36"/>
      <c r="E112" s="35"/>
      <c r="F112" s="36"/>
      <c r="G112" s="35"/>
      <c r="H112" s="36"/>
      <c r="I112" s="35"/>
      <c r="J112" s="36"/>
      <c r="K112" s="35"/>
      <c r="L112" s="36"/>
      <c r="M112" s="6"/>
      <c r="N112" s="24"/>
      <c r="O112" s="6"/>
      <c r="P112" s="24"/>
      <c r="Q112" s="24">
        <f t="shared" si="15"/>
        <v>0</v>
      </c>
    </row>
    <row r="113" spans="1:17" ht="14">
      <c r="A113" s="288"/>
      <c r="B113" s="1" t="s">
        <v>22</v>
      </c>
      <c r="C113" s="35"/>
      <c r="D113" s="36"/>
      <c r="E113" s="35"/>
      <c r="F113" s="36"/>
      <c r="G113" s="35"/>
      <c r="H113" s="36"/>
      <c r="I113" s="35"/>
      <c r="J113" s="36"/>
      <c r="K113" s="35"/>
      <c r="L113" s="36"/>
      <c r="M113" s="6"/>
      <c r="N113" s="24"/>
      <c r="O113" s="6"/>
      <c r="P113" s="24"/>
      <c r="Q113" s="24">
        <f t="shared" si="15"/>
        <v>0</v>
      </c>
    </row>
    <row r="114" spans="1:17" ht="14">
      <c r="A114" s="288"/>
      <c r="B114" s="1" t="s">
        <v>23</v>
      </c>
      <c r="C114" s="35"/>
      <c r="D114" s="36"/>
      <c r="E114" s="35"/>
      <c r="F114" s="36"/>
      <c r="G114" s="35"/>
      <c r="H114" s="36"/>
      <c r="I114" s="35"/>
      <c r="J114" s="36"/>
      <c r="K114" s="35"/>
      <c r="L114" s="36"/>
      <c r="M114" s="6"/>
      <c r="N114" s="24"/>
      <c r="O114" s="6"/>
      <c r="P114" s="24"/>
      <c r="Q114" s="24">
        <f t="shared" si="15"/>
        <v>0</v>
      </c>
    </row>
    <row r="115" spans="1:17" ht="14">
      <c r="A115" s="288"/>
      <c r="B115" s="1" t="s">
        <v>19</v>
      </c>
      <c r="C115" s="35"/>
      <c r="D115" s="36"/>
      <c r="E115" s="35"/>
      <c r="F115" s="36"/>
      <c r="G115" s="35"/>
      <c r="H115" s="36"/>
      <c r="I115" s="35"/>
      <c r="J115" s="36"/>
      <c r="K115" s="35"/>
      <c r="L115" s="36"/>
      <c r="M115" s="6" t="s">
        <v>216</v>
      </c>
      <c r="N115" s="24">
        <v>9770</v>
      </c>
      <c r="O115" s="6"/>
      <c r="P115" s="24"/>
      <c r="Q115" s="24">
        <f t="shared" si="15"/>
        <v>9770</v>
      </c>
    </row>
    <row r="116" spans="1:17" ht="14">
      <c r="A116" s="288"/>
      <c r="B116" s="1" t="s">
        <v>30</v>
      </c>
      <c r="C116" s="35"/>
      <c r="D116" s="36"/>
      <c r="E116" s="35"/>
      <c r="F116" s="36"/>
      <c r="G116" s="35"/>
      <c r="H116" s="36"/>
      <c r="I116" s="35"/>
      <c r="J116" s="36"/>
      <c r="K116" s="35"/>
      <c r="L116" s="36"/>
      <c r="M116" s="6"/>
      <c r="N116" s="24"/>
      <c r="O116" s="6"/>
      <c r="P116" s="24"/>
      <c r="Q116" s="24">
        <f t="shared" si="15"/>
        <v>0</v>
      </c>
    </row>
    <row r="117" spans="1:17" ht="14">
      <c r="A117" s="289"/>
      <c r="B117" s="55" t="s">
        <v>18</v>
      </c>
      <c r="C117" s="52"/>
      <c r="D117" s="52">
        <f>SUM(D109:D116)</f>
        <v>0</v>
      </c>
      <c r="E117" s="52"/>
      <c r="F117" s="52">
        <f>SUM(F109:F116)</f>
        <v>0</v>
      </c>
      <c r="G117" s="52"/>
      <c r="H117" s="52">
        <f>SUM(H109:H116)</f>
        <v>0</v>
      </c>
      <c r="I117" s="52"/>
      <c r="J117" s="52">
        <f>SUM(J109:J116)</f>
        <v>0</v>
      </c>
      <c r="K117" s="52"/>
      <c r="L117" s="52">
        <f>SUM(L109:L116)</f>
        <v>0</v>
      </c>
      <c r="M117" s="52"/>
      <c r="N117" s="52">
        <f>SUM(N109:N116)</f>
        <v>9770</v>
      </c>
      <c r="O117" s="52"/>
      <c r="P117" s="52">
        <f>SUM(P109:P116)</f>
        <v>0</v>
      </c>
      <c r="Q117" s="52">
        <f>SUM(Q109:Q116)</f>
        <v>9770</v>
      </c>
    </row>
    <row r="118" spans="1:17">
      <c r="A118" s="53" t="s">
        <v>24</v>
      </c>
      <c r="B118" s="54"/>
      <c r="C118" s="52"/>
      <c r="D118" s="52">
        <f>D108+D117</f>
        <v>1249</v>
      </c>
      <c r="E118" s="52"/>
      <c r="F118" s="52">
        <f>F108+F117</f>
        <v>0</v>
      </c>
      <c r="G118" s="52"/>
      <c r="H118" s="52">
        <f>H108+H117</f>
        <v>778</v>
      </c>
      <c r="I118" s="52"/>
      <c r="J118" s="52">
        <f>J108+J117</f>
        <v>1612</v>
      </c>
      <c r="K118" s="52"/>
      <c r="L118" s="52">
        <f>L108+L117</f>
        <v>942</v>
      </c>
      <c r="M118" s="52"/>
      <c r="N118" s="52">
        <f>N108+N117</f>
        <v>10583</v>
      </c>
      <c r="O118" s="52"/>
      <c r="P118" s="52">
        <f>P108+P117</f>
        <v>1290</v>
      </c>
      <c r="Q118" s="52">
        <f>Q108+Q117</f>
        <v>16454</v>
      </c>
    </row>
    <row r="119" spans="1:17">
      <c r="A119" s="57" t="s">
        <v>25</v>
      </c>
      <c r="B119" s="56"/>
      <c r="C119" s="58"/>
      <c r="D119" s="58">
        <f>D100+D104-D118</f>
        <v>89722</v>
      </c>
      <c r="E119" s="58"/>
      <c r="F119" s="58">
        <f>F100+F104-F118</f>
        <v>89722</v>
      </c>
      <c r="G119" s="58"/>
      <c r="H119" s="58">
        <f>H100+H104-H118</f>
        <v>88944</v>
      </c>
      <c r="I119" s="58"/>
      <c r="J119" s="58">
        <f>J100+J104-J118</f>
        <v>87332</v>
      </c>
      <c r="K119" s="58"/>
      <c r="L119" s="58">
        <f>L100+L104-L118</f>
        <v>86390</v>
      </c>
      <c r="M119" s="58"/>
      <c r="N119" s="58">
        <f>N100+N104-N118</f>
        <v>75807</v>
      </c>
      <c r="O119" s="58"/>
      <c r="P119" s="58">
        <f>P100+P104-P118</f>
        <v>74517</v>
      </c>
      <c r="Q119" s="58">
        <f>Q100+Q104-Q118</f>
        <v>74517</v>
      </c>
    </row>
    <row r="120" spans="1:17">
      <c r="A120" s="13" t="s">
        <v>12</v>
      </c>
      <c r="B120" s="14"/>
      <c r="C120" s="26"/>
      <c r="D120" s="27"/>
      <c r="E120" s="26"/>
      <c r="F120" s="27"/>
      <c r="G120" s="26"/>
      <c r="H120" s="27"/>
      <c r="I120" s="26"/>
      <c r="J120" s="27"/>
      <c r="K120" s="26"/>
      <c r="L120" s="27"/>
      <c r="M120" s="13"/>
      <c r="N120" s="14"/>
      <c r="O120" s="13"/>
      <c r="P120" s="14"/>
      <c r="Q120" s="7"/>
    </row>
    <row r="121" spans="1:17">
      <c r="A121" s="17"/>
      <c r="B121" s="18"/>
      <c r="C121" s="28"/>
      <c r="D121" s="29"/>
      <c r="E121" s="28"/>
      <c r="F121" s="29"/>
      <c r="G121" s="28"/>
      <c r="H121" s="29"/>
      <c r="I121" s="28"/>
      <c r="J121" s="29"/>
      <c r="K121" s="28"/>
      <c r="L121" s="29"/>
      <c r="M121" s="17"/>
      <c r="N121" s="18"/>
      <c r="O121" s="17"/>
      <c r="P121" s="18"/>
      <c r="Q121" s="19"/>
    </row>
    <row r="122" spans="1:17">
      <c r="A122" s="17"/>
      <c r="B122" s="18"/>
      <c r="C122" s="28"/>
      <c r="D122" s="29"/>
      <c r="E122" s="28"/>
      <c r="F122" s="29"/>
      <c r="G122" s="28"/>
      <c r="H122" s="29"/>
      <c r="I122" s="28"/>
      <c r="J122" s="29"/>
      <c r="K122" s="28"/>
      <c r="L122" s="29"/>
      <c r="M122" s="17"/>
      <c r="N122" s="18"/>
      <c r="O122" s="17"/>
      <c r="P122" s="18"/>
      <c r="Q122" s="19"/>
    </row>
    <row r="123" spans="1:17">
      <c r="A123" s="17"/>
      <c r="B123" s="18"/>
      <c r="C123" s="28"/>
      <c r="D123" s="29"/>
      <c r="E123" s="28"/>
      <c r="F123" s="29"/>
      <c r="G123" s="28"/>
      <c r="H123" s="29"/>
      <c r="I123" s="28"/>
      <c r="J123" s="29"/>
      <c r="K123" s="28"/>
      <c r="L123" s="29"/>
      <c r="M123" s="17"/>
      <c r="N123" s="18"/>
      <c r="O123" s="17"/>
      <c r="P123" s="18"/>
      <c r="Q123" s="19"/>
    </row>
    <row r="124" spans="1:17">
      <c r="A124" s="17"/>
      <c r="B124" s="18"/>
      <c r="C124" s="28"/>
      <c r="D124" s="29"/>
      <c r="E124" s="28"/>
      <c r="F124" s="29"/>
      <c r="G124" s="28"/>
      <c r="H124" s="29"/>
      <c r="I124" s="28"/>
      <c r="J124" s="29"/>
      <c r="K124" s="28"/>
      <c r="L124" s="29"/>
      <c r="M124" s="17"/>
      <c r="N124" s="18"/>
      <c r="O124" s="17"/>
      <c r="P124" s="18"/>
      <c r="Q124" s="19"/>
    </row>
    <row r="125" spans="1:17">
      <c r="A125" s="17"/>
      <c r="B125" s="18"/>
      <c r="C125" s="28"/>
      <c r="D125" s="29"/>
      <c r="E125" s="28"/>
      <c r="F125" s="29"/>
      <c r="G125" s="28"/>
      <c r="H125" s="29"/>
      <c r="I125" s="28"/>
      <c r="J125" s="29"/>
      <c r="K125" s="28"/>
      <c r="L125" s="29"/>
      <c r="M125" s="17"/>
      <c r="N125" s="18"/>
      <c r="O125" s="17"/>
      <c r="P125" s="18"/>
      <c r="Q125" s="19"/>
    </row>
    <row r="126" spans="1:17">
      <c r="A126" s="17"/>
      <c r="B126" s="18"/>
      <c r="C126" s="28"/>
      <c r="D126" s="29"/>
      <c r="E126" s="28"/>
      <c r="F126" s="29"/>
      <c r="G126" s="28"/>
      <c r="H126" s="29"/>
      <c r="I126" s="28"/>
      <c r="J126" s="29"/>
      <c r="K126" s="28"/>
      <c r="L126" s="29"/>
      <c r="M126" s="17"/>
      <c r="N126" s="18"/>
      <c r="O126" s="17"/>
      <c r="P126" s="18"/>
      <c r="Q126" s="19"/>
    </row>
    <row r="127" spans="1:17">
      <c r="A127" s="15"/>
      <c r="B127" s="16"/>
      <c r="C127" s="30"/>
      <c r="D127" s="31"/>
      <c r="E127" s="30"/>
      <c r="F127" s="31"/>
      <c r="G127" s="30"/>
      <c r="H127" s="31"/>
      <c r="I127" s="30"/>
      <c r="J127" s="31"/>
      <c r="K127" s="30"/>
      <c r="L127" s="31"/>
      <c r="M127" s="15"/>
      <c r="N127" s="16"/>
      <c r="O127" s="15"/>
      <c r="P127" s="16"/>
      <c r="Q127" s="5"/>
    </row>
    <row r="129" spans="1:17">
      <c r="A129" s="21" t="str">
        <f>A1</f>
        <v>2021年</v>
      </c>
      <c r="B129" s="21"/>
      <c r="C129" s="21" t="str">
        <f>C1</f>
        <v>3月</v>
      </c>
      <c r="D129" s="4" t="s">
        <v>46</v>
      </c>
    </row>
    <row r="130" spans="1:17" ht="11.25" customHeight="1">
      <c r="A130" s="283"/>
      <c r="B130" s="284"/>
      <c r="C130" s="32">
        <v>28</v>
      </c>
      <c r="D130" s="12" t="s">
        <v>33</v>
      </c>
      <c r="E130" s="33">
        <v>29</v>
      </c>
      <c r="F130" s="22" t="s">
        <v>34</v>
      </c>
      <c r="G130" s="33">
        <v>30</v>
      </c>
      <c r="H130" s="22" t="s">
        <v>37</v>
      </c>
      <c r="I130" s="33">
        <v>31</v>
      </c>
      <c r="J130" s="22" t="s">
        <v>38</v>
      </c>
      <c r="K130" s="156"/>
      <c r="L130" s="157" t="s">
        <v>39</v>
      </c>
      <c r="M130" s="156"/>
      <c r="N130" s="157" t="s">
        <v>40</v>
      </c>
      <c r="O130" s="156"/>
      <c r="P130" s="157" t="s">
        <v>41</v>
      </c>
      <c r="Q130" s="290" t="s">
        <v>42</v>
      </c>
    </row>
    <row r="131" spans="1:17" ht="11.25" customHeight="1">
      <c r="A131" s="285"/>
      <c r="B131" s="286"/>
      <c r="C131" s="34" t="s">
        <v>31</v>
      </c>
      <c r="D131" s="34" t="s">
        <v>32</v>
      </c>
      <c r="E131" s="34" t="s">
        <v>31</v>
      </c>
      <c r="F131" s="34" t="s">
        <v>32</v>
      </c>
      <c r="G131" s="34" t="s">
        <v>31</v>
      </c>
      <c r="H131" s="34" t="s">
        <v>32</v>
      </c>
      <c r="I131" s="34" t="s">
        <v>31</v>
      </c>
      <c r="J131" s="34" t="s">
        <v>32</v>
      </c>
      <c r="K131" s="158" t="s">
        <v>31</v>
      </c>
      <c r="L131" s="158" t="s">
        <v>32</v>
      </c>
      <c r="M131" s="158" t="s">
        <v>31</v>
      </c>
      <c r="N131" s="158" t="s">
        <v>32</v>
      </c>
      <c r="O131" s="158" t="s">
        <v>31</v>
      </c>
      <c r="P131" s="158" t="s">
        <v>32</v>
      </c>
      <c r="Q131" s="291"/>
    </row>
    <row r="132" spans="1:17">
      <c r="A132" s="53" t="s">
        <v>13</v>
      </c>
      <c r="B132" s="54"/>
      <c r="C132" s="50"/>
      <c r="D132" s="51">
        <f>P119</f>
        <v>74517</v>
      </c>
      <c r="E132" s="50"/>
      <c r="F132" s="52">
        <f>D151</f>
        <v>73255</v>
      </c>
      <c r="G132" s="50"/>
      <c r="H132" s="52">
        <f>F151</f>
        <v>72712</v>
      </c>
      <c r="I132" s="50"/>
      <c r="J132" s="52">
        <f>H151</f>
        <v>69553</v>
      </c>
      <c r="K132" s="159"/>
      <c r="L132" s="161">
        <f>J151</f>
        <v>67917</v>
      </c>
      <c r="M132" s="159"/>
      <c r="N132" s="161">
        <f>L151</f>
        <v>67917</v>
      </c>
      <c r="O132" s="159"/>
      <c r="P132" s="161">
        <f>N151</f>
        <v>67917</v>
      </c>
      <c r="Q132" s="51">
        <f>D132</f>
        <v>74517</v>
      </c>
    </row>
    <row r="133" spans="1:17" ht="13" customHeight="1">
      <c r="A133" s="280" t="s">
        <v>36</v>
      </c>
      <c r="B133" s="5" t="s">
        <v>55</v>
      </c>
      <c r="C133" s="35"/>
      <c r="D133" s="36"/>
      <c r="E133" s="35"/>
      <c r="F133" s="36"/>
      <c r="G133" s="35"/>
      <c r="H133" s="36"/>
      <c r="I133" s="35"/>
      <c r="J133" s="36"/>
      <c r="K133" s="162"/>
      <c r="L133" s="163"/>
      <c r="M133" s="162"/>
      <c r="N133" s="163"/>
      <c r="O133" s="162"/>
      <c r="P133" s="163"/>
      <c r="Q133" s="24">
        <f>SUM(D133,F133,H133,J133,L133,N133,P133)</f>
        <v>0</v>
      </c>
    </row>
    <row r="134" spans="1:17">
      <c r="A134" s="281"/>
      <c r="B134" s="6" t="s">
        <v>11</v>
      </c>
      <c r="C134" s="35"/>
      <c r="D134" s="36"/>
      <c r="E134" s="35"/>
      <c r="F134" s="36"/>
      <c r="G134" s="35"/>
      <c r="H134" s="36"/>
      <c r="I134" s="35"/>
      <c r="J134" s="36"/>
      <c r="K134" s="162"/>
      <c r="L134" s="163"/>
      <c r="M134" s="162"/>
      <c r="N134" s="163"/>
      <c r="O134" s="162"/>
      <c r="P134" s="163"/>
      <c r="Q134" s="24">
        <f>SUM(D134,F134,H134,J134,L134,N134,P134)</f>
        <v>0</v>
      </c>
    </row>
    <row r="135" spans="1:17">
      <c r="A135" s="282"/>
      <c r="B135" s="7" t="s">
        <v>14</v>
      </c>
      <c r="C135" s="35"/>
      <c r="D135" s="36"/>
      <c r="E135" s="35"/>
      <c r="F135" s="36"/>
      <c r="G135" s="35"/>
      <c r="H135" s="36"/>
      <c r="I135" s="35"/>
      <c r="J135" s="36"/>
      <c r="K135" s="162"/>
      <c r="L135" s="163"/>
      <c r="M135" s="162"/>
      <c r="N135" s="163"/>
      <c r="O135" s="162"/>
      <c r="P135" s="163"/>
      <c r="Q135" s="24">
        <f>SUM(D135,F135,H135,J135,L135,N135,P135)</f>
        <v>0</v>
      </c>
    </row>
    <row r="136" spans="1:17">
      <c r="A136" s="53" t="s">
        <v>15</v>
      </c>
      <c r="B136" s="54"/>
      <c r="C136" s="50"/>
      <c r="D136" s="52">
        <f>SUM(D133:D135)</f>
        <v>0</v>
      </c>
      <c r="E136" s="50"/>
      <c r="F136" s="52">
        <f>SUM(F133:F135)</f>
        <v>0</v>
      </c>
      <c r="G136" s="50"/>
      <c r="H136" s="52">
        <f>SUM(H133:H135)</f>
        <v>0</v>
      </c>
      <c r="I136" s="50"/>
      <c r="J136" s="52">
        <f>SUM(J133:J135)</f>
        <v>0</v>
      </c>
      <c r="K136" s="159"/>
      <c r="L136" s="161">
        <f>SUM(L133:L135)</f>
        <v>0</v>
      </c>
      <c r="M136" s="159"/>
      <c r="N136" s="161">
        <f>SUM(N133:N135)</f>
        <v>0</v>
      </c>
      <c r="O136" s="159"/>
      <c r="P136" s="161">
        <f>SUM(P133:P135)</f>
        <v>0</v>
      </c>
      <c r="Q136" s="52">
        <f>SUM(Q133:Q135)</f>
        <v>0</v>
      </c>
    </row>
    <row r="137" spans="1:17" ht="13" customHeight="1">
      <c r="A137" s="287" t="s">
        <v>28</v>
      </c>
      <c r="B137" s="1" t="s">
        <v>16</v>
      </c>
      <c r="C137" s="35"/>
      <c r="D137" s="36"/>
      <c r="E137" s="35"/>
      <c r="F137" s="36"/>
      <c r="G137" s="35"/>
      <c r="H137" s="36"/>
      <c r="I137" s="35"/>
      <c r="J137" s="36"/>
      <c r="K137" s="162"/>
      <c r="L137" s="163"/>
      <c r="M137" s="162"/>
      <c r="N137" s="163"/>
      <c r="O137" s="162"/>
      <c r="P137" s="163"/>
      <c r="Q137" s="24">
        <f>SUM(D137,F137,H137,J137,L137,N137,P137)</f>
        <v>0</v>
      </c>
    </row>
    <row r="138" spans="1:17" ht="14">
      <c r="A138" s="288"/>
      <c r="B138" s="1" t="s">
        <v>17</v>
      </c>
      <c r="C138" s="35" t="s">
        <v>221</v>
      </c>
      <c r="D138" s="36">
        <v>712</v>
      </c>
      <c r="E138" s="35"/>
      <c r="F138" s="36"/>
      <c r="G138" s="35" t="s">
        <v>220</v>
      </c>
      <c r="H138" s="36">
        <v>140</v>
      </c>
      <c r="I138" s="35"/>
      <c r="J138" s="36"/>
      <c r="K138" s="162"/>
      <c r="L138" s="163"/>
      <c r="M138" s="162"/>
      <c r="N138" s="163"/>
      <c r="O138" s="162"/>
      <c r="P138" s="163"/>
      <c r="Q138" s="24">
        <f>SUM(D138,F138,H138,J138,L138,N138,P138)</f>
        <v>852</v>
      </c>
    </row>
    <row r="139" spans="1:17" ht="14">
      <c r="A139" s="288"/>
      <c r="B139" s="1" t="s">
        <v>26</v>
      </c>
      <c r="C139" s="35" t="s">
        <v>218</v>
      </c>
      <c r="D139" s="36">
        <v>550</v>
      </c>
      <c r="E139" s="35" t="s">
        <v>125</v>
      </c>
      <c r="F139" s="36">
        <v>543</v>
      </c>
      <c r="G139" s="35" t="s">
        <v>223</v>
      </c>
      <c r="H139" s="36">
        <v>1319</v>
      </c>
      <c r="I139" s="35" t="s">
        <v>224</v>
      </c>
      <c r="J139" s="36">
        <f>50+1586</f>
        <v>1636</v>
      </c>
      <c r="K139" s="162"/>
      <c r="L139" s="163"/>
      <c r="M139" s="162"/>
      <c r="N139" s="163"/>
      <c r="O139" s="162"/>
      <c r="P139" s="163"/>
      <c r="Q139" s="24">
        <f>SUM(D139,F139,H139,J139,L139,N139,P139)</f>
        <v>4048</v>
      </c>
    </row>
    <row r="140" spans="1:17" ht="14">
      <c r="A140" s="288"/>
      <c r="B140" s="55" t="s">
        <v>18</v>
      </c>
      <c r="C140" s="50"/>
      <c r="D140" s="52">
        <f>SUM(D137:D139)</f>
        <v>1262</v>
      </c>
      <c r="E140" s="50"/>
      <c r="F140" s="52">
        <f>SUM(F137:F139)</f>
        <v>543</v>
      </c>
      <c r="G140" s="50"/>
      <c r="H140" s="52">
        <f>SUM(H137:H139)</f>
        <v>1459</v>
      </c>
      <c r="I140" s="50"/>
      <c r="J140" s="52">
        <f>SUM(J137:J139)</f>
        <v>1636</v>
      </c>
      <c r="K140" s="159"/>
      <c r="L140" s="161">
        <f>SUM(L137:L139)</f>
        <v>0</v>
      </c>
      <c r="M140" s="159"/>
      <c r="N140" s="161">
        <f>SUM(N137:N139)</f>
        <v>0</v>
      </c>
      <c r="O140" s="159"/>
      <c r="P140" s="161">
        <f>SUM(P137:P139)</f>
        <v>0</v>
      </c>
      <c r="Q140" s="52">
        <f>SUM(Q137:Q139)</f>
        <v>4900</v>
      </c>
    </row>
    <row r="141" spans="1:17" ht="14">
      <c r="A141" s="288"/>
      <c r="B141" s="1" t="s">
        <v>27</v>
      </c>
      <c r="C141" s="35"/>
      <c r="D141" s="36"/>
      <c r="E141" s="35"/>
      <c r="F141" s="36"/>
      <c r="G141" s="35"/>
      <c r="H141" s="36"/>
      <c r="I141" s="35"/>
      <c r="J141" s="36"/>
      <c r="K141" s="162"/>
      <c r="L141" s="163"/>
      <c r="M141" s="162"/>
      <c r="N141" s="163"/>
      <c r="O141" s="162"/>
      <c r="P141" s="163"/>
      <c r="Q141" s="24">
        <f t="shared" ref="Q141:Q148" si="16">SUM(D141,F141,H141,J141,L141,N141,P141)</f>
        <v>0</v>
      </c>
    </row>
    <row r="142" spans="1:17" ht="14">
      <c r="A142" s="288"/>
      <c r="B142" s="1" t="s">
        <v>29</v>
      </c>
      <c r="C142" s="35"/>
      <c r="D142" s="36"/>
      <c r="E142" s="35"/>
      <c r="F142" s="36"/>
      <c r="G142" s="35"/>
      <c r="H142" s="36"/>
      <c r="I142" s="35"/>
      <c r="J142" s="36"/>
      <c r="K142" s="162"/>
      <c r="L142" s="163"/>
      <c r="M142" s="162"/>
      <c r="N142" s="163"/>
      <c r="O142" s="162"/>
      <c r="P142" s="163"/>
      <c r="Q142" s="24">
        <f t="shared" si="16"/>
        <v>0</v>
      </c>
    </row>
    <row r="143" spans="1:17" ht="14">
      <c r="A143" s="288"/>
      <c r="B143" s="1" t="s">
        <v>20</v>
      </c>
      <c r="C143" s="35"/>
      <c r="D143" s="36"/>
      <c r="E143" s="35"/>
      <c r="F143" s="36"/>
      <c r="G143" s="35"/>
      <c r="H143" s="36"/>
      <c r="I143" s="35"/>
      <c r="J143" s="36"/>
      <c r="K143" s="162"/>
      <c r="L143" s="163"/>
      <c r="M143" s="162"/>
      <c r="N143" s="163"/>
      <c r="O143" s="162"/>
      <c r="P143" s="163"/>
      <c r="Q143" s="24">
        <f t="shared" si="16"/>
        <v>0</v>
      </c>
    </row>
    <row r="144" spans="1:17" ht="14">
      <c r="A144" s="288"/>
      <c r="B144" s="1" t="s">
        <v>21</v>
      </c>
      <c r="C144" s="35"/>
      <c r="D144" s="36"/>
      <c r="E144" s="35"/>
      <c r="F144" s="36"/>
      <c r="G144" s="35"/>
      <c r="H144" s="36"/>
      <c r="I144" s="35"/>
      <c r="J144" s="36"/>
      <c r="K144" s="162"/>
      <c r="L144" s="163"/>
      <c r="M144" s="162"/>
      <c r="N144" s="163"/>
      <c r="O144" s="162"/>
      <c r="P144" s="163"/>
      <c r="Q144" s="24">
        <f t="shared" si="16"/>
        <v>0</v>
      </c>
    </row>
    <row r="145" spans="1:17" ht="14">
      <c r="A145" s="288"/>
      <c r="B145" s="1" t="s">
        <v>22</v>
      </c>
      <c r="C145" s="35"/>
      <c r="D145" s="36"/>
      <c r="E145" s="35"/>
      <c r="F145" s="36"/>
      <c r="G145" s="35" t="s">
        <v>141</v>
      </c>
      <c r="H145" s="36">
        <v>1700</v>
      </c>
      <c r="I145" s="35"/>
      <c r="J145" s="36"/>
      <c r="K145" s="162"/>
      <c r="L145" s="163"/>
      <c r="M145" s="162"/>
      <c r="N145" s="163"/>
      <c r="O145" s="162"/>
      <c r="P145" s="163"/>
      <c r="Q145" s="24">
        <f t="shared" si="16"/>
        <v>1700</v>
      </c>
    </row>
    <row r="146" spans="1:17" ht="14">
      <c r="A146" s="288"/>
      <c r="B146" s="1" t="s">
        <v>23</v>
      </c>
      <c r="C146" s="35"/>
      <c r="D146" s="36"/>
      <c r="E146" s="35"/>
      <c r="F146" s="36"/>
      <c r="G146" s="35"/>
      <c r="H146" s="36"/>
      <c r="I146" s="35"/>
      <c r="J146" s="36"/>
      <c r="K146" s="162"/>
      <c r="L146" s="163"/>
      <c r="M146" s="162"/>
      <c r="N146" s="163"/>
      <c r="O146" s="162"/>
      <c r="P146" s="163"/>
      <c r="Q146" s="24">
        <f t="shared" si="16"/>
        <v>0</v>
      </c>
    </row>
    <row r="147" spans="1:17" ht="14">
      <c r="A147" s="288"/>
      <c r="B147" s="1" t="s">
        <v>19</v>
      </c>
      <c r="C147" s="35"/>
      <c r="D147" s="36"/>
      <c r="E147" s="35"/>
      <c r="F147" s="36"/>
      <c r="G147" s="35"/>
      <c r="H147" s="36"/>
      <c r="I147" s="35"/>
      <c r="J147" s="36"/>
      <c r="K147" s="162"/>
      <c r="L147" s="163"/>
      <c r="M147" s="162"/>
      <c r="N147" s="163"/>
      <c r="O147" s="162"/>
      <c r="P147" s="163"/>
      <c r="Q147" s="24">
        <f t="shared" si="16"/>
        <v>0</v>
      </c>
    </row>
    <row r="148" spans="1:17" ht="14">
      <c r="A148" s="288"/>
      <c r="B148" s="1" t="s">
        <v>30</v>
      </c>
      <c r="C148" s="35"/>
      <c r="D148" s="36"/>
      <c r="E148" s="35"/>
      <c r="F148" s="36"/>
      <c r="G148" s="35"/>
      <c r="H148" s="36"/>
      <c r="I148" s="35"/>
      <c r="J148" s="36"/>
      <c r="K148" s="162"/>
      <c r="L148" s="163"/>
      <c r="M148" s="162"/>
      <c r="N148" s="163"/>
      <c r="O148" s="162"/>
      <c r="P148" s="163"/>
      <c r="Q148" s="24">
        <f t="shared" si="16"/>
        <v>0</v>
      </c>
    </row>
    <row r="149" spans="1:17" ht="14">
      <c r="A149" s="289"/>
      <c r="B149" s="55" t="s">
        <v>18</v>
      </c>
      <c r="C149" s="52"/>
      <c r="D149" s="52">
        <f>SUM(D141:D148)</f>
        <v>0</v>
      </c>
      <c r="E149" s="52"/>
      <c r="F149" s="52">
        <f>SUM(F141:F148)</f>
        <v>0</v>
      </c>
      <c r="G149" s="52"/>
      <c r="H149" s="52">
        <f>SUM(H141:H148)</f>
        <v>1700</v>
      </c>
      <c r="I149" s="52"/>
      <c r="J149" s="52">
        <f>SUM(J141:J148)</f>
        <v>0</v>
      </c>
      <c r="K149" s="161"/>
      <c r="L149" s="161">
        <f>SUM(L141:L148)</f>
        <v>0</v>
      </c>
      <c r="M149" s="161"/>
      <c r="N149" s="161">
        <f>SUM(N141:N148)</f>
        <v>0</v>
      </c>
      <c r="O149" s="161"/>
      <c r="P149" s="161">
        <f>SUM(P141:P148)</f>
        <v>0</v>
      </c>
      <c r="Q149" s="52">
        <f>SUM(Q141:Q148)</f>
        <v>1700</v>
      </c>
    </row>
    <row r="150" spans="1:17">
      <c r="A150" s="53" t="s">
        <v>24</v>
      </c>
      <c r="B150" s="54"/>
      <c r="C150" s="52"/>
      <c r="D150" s="52">
        <f>D140+D149</f>
        <v>1262</v>
      </c>
      <c r="E150" s="52"/>
      <c r="F150" s="52">
        <f>F140+F149</f>
        <v>543</v>
      </c>
      <c r="G150" s="52"/>
      <c r="H150" s="52">
        <f>H140+H149</f>
        <v>3159</v>
      </c>
      <c r="I150" s="52"/>
      <c r="J150" s="52">
        <f>J140+J149</f>
        <v>1636</v>
      </c>
      <c r="K150" s="161"/>
      <c r="L150" s="161">
        <f>L140+L149</f>
        <v>0</v>
      </c>
      <c r="M150" s="161"/>
      <c r="N150" s="161">
        <f>N140+N149</f>
        <v>0</v>
      </c>
      <c r="O150" s="161"/>
      <c r="P150" s="161">
        <f>P140+P149</f>
        <v>0</v>
      </c>
      <c r="Q150" s="52">
        <f>Q140+Q149</f>
        <v>6600</v>
      </c>
    </row>
    <row r="151" spans="1:17">
      <c r="A151" s="57" t="s">
        <v>25</v>
      </c>
      <c r="B151" s="56"/>
      <c r="C151" s="58"/>
      <c r="D151" s="58">
        <f>D132+D136-D150</f>
        <v>73255</v>
      </c>
      <c r="E151" s="58"/>
      <c r="F151" s="58">
        <f>F132+F136-F150</f>
        <v>72712</v>
      </c>
      <c r="G151" s="58"/>
      <c r="H151" s="58">
        <f>H132+H136-H150</f>
        <v>69553</v>
      </c>
      <c r="I151" s="58"/>
      <c r="J151" s="58">
        <f>J132+J136-J150</f>
        <v>67917</v>
      </c>
      <c r="K151" s="164"/>
      <c r="L151" s="164">
        <f>L132+L136-L150</f>
        <v>67917</v>
      </c>
      <c r="M151" s="164"/>
      <c r="N151" s="164">
        <f>N132+N136-N150</f>
        <v>67917</v>
      </c>
      <c r="O151" s="164"/>
      <c r="P151" s="164">
        <f>P132+P136-P150</f>
        <v>67917</v>
      </c>
      <c r="Q151" s="58">
        <f>Q132+Q136-Q150</f>
        <v>67917</v>
      </c>
    </row>
    <row r="152" spans="1:17">
      <c r="A152" s="13" t="s">
        <v>12</v>
      </c>
      <c r="B152" s="14"/>
      <c r="C152" s="26"/>
      <c r="D152" s="27"/>
      <c r="E152" s="26"/>
      <c r="F152" s="27"/>
      <c r="G152" s="26"/>
      <c r="H152" s="27"/>
      <c r="I152" s="26"/>
      <c r="J152" s="27"/>
      <c r="K152" s="165"/>
      <c r="L152" s="166"/>
      <c r="M152" s="165"/>
      <c r="N152" s="166"/>
      <c r="O152" s="165"/>
      <c r="P152" s="166"/>
      <c r="Q152" s="7"/>
    </row>
    <row r="153" spans="1:17">
      <c r="A153" s="17"/>
      <c r="B153" s="18"/>
      <c r="C153" s="28"/>
      <c r="D153" s="29"/>
      <c r="E153" s="28"/>
      <c r="F153" s="29"/>
      <c r="G153" s="28"/>
      <c r="H153" s="29"/>
      <c r="I153" s="28"/>
      <c r="J153" s="29"/>
      <c r="K153" s="167"/>
      <c r="L153" s="168"/>
      <c r="M153" s="167"/>
      <c r="N153" s="168"/>
      <c r="O153" s="167"/>
      <c r="P153" s="168"/>
      <c r="Q153" s="19"/>
    </row>
    <row r="154" spans="1:17">
      <c r="A154" s="17"/>
      <c r="B154" s="18"/>
      <c r="C154" s="28"/>
      <c r="D154" s="29"/>
      <c r="E154" s="28"/>
      <c r="F154" s="29"/>
      <c r="G154" s="28"/>
      <c r="H154" s="29"/>
      <c r="I154" s="28"/>
      <c r="J154" s="29"/>
      <c r="K154" s="167"/>
      <c r="L154" s="168"/>
      <c r="M154" s="167"/>
      <c r="N154" s="168"/>
      <c r="O154" s="167"/>
      <c r="P154" s="168"/>
      <c r="Q154" s="19"/>
    </row>
    <row r="155" spans="1:17">
      <c r="A155" s="17"/>
      <c r="B155" s="18"/>
      <c r="C155" s="28"/>
      <c r="D155" s="29"/>
      <c r="E155" s="28"/>
      <c r="F155" s="29"/>
      <c r="G155" s="28"/>
      <c r="H155" s="29"/>
      <c r="I155" s="28"/>
      <c r="J155" s="29"/>
      <c r="K155" s="167"/>
      <c r="L155" s="168"/>
      <c r="M155" s="167"/>
      <c r="N155" s="168"/>
      <c r="O155" s="167"/>
      <c r="P155" s="168"/>
      <c r="Q155" s="19"/>
    </row>
    <row r="156" spans="1:17">
      <c r="A156" s="17"/>
      <c r="B156" s="18"/>
      <c r="C156" s="28"/>
      <c r="D156" s="29"/>
      <c r="E156" s="28"/>
      <c r="F156" s="29"/>
      <c r="G156" s="28"/>
      <c r="H156" s="29"/>
      <c r="I156" s="28"/>
      <c r="J156" s="29"/>
      <c r="K156" s="167"/>
      <c r="L156" s="168"/>
      <c r="M156" s="167"/>
      <c r="N156" s="168"/>
      <c r="O156" s="167"/>
      <c r="P156" s="168"/>
      <c r="Q156" s="19"/>
    </row>
    <row r="157" spans="1:17">
      <c r="A157" s="17"/>
      <c r="B157" s="18"/>
      <c r="C157" s="28"/>
      <c r="D157" s="29"/>
      <c r="E157" s="28"/>
      <c r="F157" s="29"/>
      <c r="G157" s="28"/>
      <c r="H157" s="29"/>
      <c r="I157" s="28"/>
      <c r="J157" s="29"/>
      <c r="K157" s="167"/>
      <c r="L157" s="168"/>
      <c r="M157" s="167"/>
      <c r="N157" s="168"/>
      <c r="O157" s="167"/>
      <c r="P157" s="168"/>
      <c r="Q157" s="19"/>
    </row>
    <row r="158" spans="1:17">
      <c r="A158" s="17"/>
      <c r="B158" s="18"/>
      <c r="C158" s="28"/>
      <c r="D158" s="29"/>
      <c r="E158" s="28"/>
      <c r="F158" s="29"/>
      <c r="G158" s="28"/>
      <c r="H158" s="29"/>
      <c r="I158" s="28"/>
      <c r="J158" s="29"/>
      <c r="K158" s="167"/>
      <c r="L158" s="168"/>
      <c r="M158" s="167"/>
      <c r="N158" s="168"/>
      <c r="O158" s="167"/>
      <c r="P158" s="168"/>
      <c r="Q158" s="19"/>
    </row>
    <row r="159" spans="1:17">
      <c r="A159" s="15"/>
      <c r="B159" s="16"/>
      <c r="C159" s="30"/>
      <c r="D159" s="31"/>
      <c r="E159" s="30"/>
      <c r="F159" s="31"/>
      <c r="G159" s="30"/>
      <c r="H159" s="31"/>
      <c r="I159" s="30"/>
      <c r="J159" s="31"/>
      <c r="K159" s="169"/>
      <c r="L159" s="170"/>
      <c r="M159" s="169"/>
      <c r="N159" s="170"/>
      <c r="O159" s="169"/>
      <c r="P159" s="170"/>
      <c r="Q159" s="5"/>
    </row>
    <row r="161" spans="1:17">
      <c r="A161" s="21" t="str">
        <f>A1</f>
        <v>2021年</v>
      </c>
      <c r="B161" s="21"/>
      <c r="C161" s="21" t="str">
        <f>C1</f>
        <v>3月</v>
      </c>
      <c r="D161" s="4" t="s">
        <v>47</v>
      </c>
    </row>
    <row r="162" spans="1:17" ht="11.25" customHeight="1">
      <c r="A162" s="283"/>
      <c r="B162" s="284"/>
      <c r="C162" s="154"/>
      <c r="D162" s="155" t="s">
        <v>33</v>
      </c>
      <c r="E162" s="156"/>
      <c r="F162" s="157" t="s">
        <v>34</v>
      </c>
      <c r="G162" s="156"/>
      <c r="H162" s="157" t="s">
        <v>37</v>
      </c>
      <c r="I162" s="156"/>
      <c r="J162" s="157" t="s">
        <v>38</v>
      </c>
      <c r="K162" s="156"/>
      <c r="L162" s="157" t="s">
        <v>39</v>
      </c>
      <c r="M162" s="156"/>
      <c r="N162" s="157" t="s">
        <v>40</v>
      </c>
      <c r="O162" s="156"/>
      <c r="P162" s="157" t="s">
        <v>41</v>
      </c>
      <c r="Q162" s="290" t="s">
        <v>42</v>
      </c>
    </row>
    <row r="163" spans="1:17" ht="11.25" customHeight="1">
      <c r="A163" s="285"/>
      <c r="B163" s="286"/>
      <c r="C163" s="158" t="s">
        <v>31</v>
      </c>
      <c r="D163" s="158" t="s">
        <v>32</v>
      </c>
      <c r="E163" s="158" t="s">
        <v>31</v>
      </c>
      <c r="F163" s="158" t="s">
        <v>32</v>
      </c>
      <c r="G163" s="158" t="s">
        <v>31</v>
      </c>
      <c r="H163" s="158" t="s">
        <v>32</v>
      </c>
      <c r="I163" s="158" t="s">
        <v>31</v>
      </c>
      <c r="J163" s="158" t="s">
        <v>32</v>
      </c>
      <c r="K163" s="158" t="s">
        <v>31</v>
      </c>
      <c r="L163" s="158" t="s">
        <v>32</v>
      </c>
      <c r="M163" s="158" t="s">
        <v>31</v>
      </c>
      <c r="N163" s="158" t="s">
        <v>32</v>
      </c>
      <c r="O163" s="158" t="s">
        <v>31</v>
      </c>
      <c r="P163" s="158" t="s">
        <v>32</v>
      </c>
      <c r="Q163" s="291"/>
    </row>
    <row r="164" spans="1:17">
      <c r="A164" s="53" t="s">
        <v>13</v>
      </c>
      <c r="B164" s="54"/>
      <c r="C164" s="159"/>
      <c r="D164" s="160">
        <f>P151</f>
        <v>67917</v>
      </c>
      <c r="E164" s="159"/>
      <c r="F164" s="161">
        <f>D183</f>
        <v>67917</v>
      </c>
      <c r="G164" s="159"/>
      <c r="H164" s="161">
        <f>F183</f>
        <v>67917</v>
      </c>
      <c r="I164" s="159"/>
      <c r="J164" s="161">
        <f>H183</f>
        <v>67917</v>
      </c>
      <c r="K164" s="159"/>
      <c r="L164" s="161">
        <f>J183</f>
        <v>67917</v>
      </c>
      <c r="M164" s="159"/>
      <c r="N164" s="161">
        <f>L183</f>
        <v>67917</v>
      </c>
      <c r="O164" s="159"/>
      <c r="P164" s="161">
        <f>N183</f>
        <v>67917</v>
      </c>
      <c r="Q164" s="51">
        <f>D164</f>
        <v>67917</v>
      </c>
    </row>
    <row r="165" spans="1:17" ht="13" customHeight="1">
      <c r="A165" s="280" t="s">
        <v>36</v>
      </c>
      <c r="B165" s="5" t="s">
        <v>55</v>
      </c>
      <c r="C165" s="162"/>
      <c r="D165" s="163"/>
      <c r="E165" s="162"/>
      <c r="F165" s="163"/>
      <c r="G165" s="162"/>
      <c r="H165" s="163"/>
      <c r="I165" s="162"/>
      <c r="J165" s="163"/>
      <c r="K165" s="162"/>
      <c r="L165" s="163"/>
      <c r="M165" s="162"/>
      <c r="N165" s="163"/>
      <c r="O165" s="162"/>
      <c r="P165" s="163"/>
      <c r="Q165" s="24">
        <f>SUM(D165,F165,H165,J165,L165,N165,P165)</f>
        <v>0</v>
      </c>
    </row>
    <row r="166" spans="1:17">
      <c r="A166" s="281"/>
      <c r="B166" s="6" t="s">
        <v>11</v>
      </c>
      <c r="C166" s="162"/>
      <c r="D166" s="163"/>
      <c r="E166" s="162"/>
      <c r="F166" s="163"/>
      <c r="G166" s="162"/>
      <c r="H166" s="163"/>
      <c r="I166" s="162"/>
      <c r="J166" s="163"/>
      <c r="K166" s="162"/>
      <c r="L166" s="163"/>
      <c r="M166" s="162"/>
      <c r="N166" s="163"/>
      <c r="O166" s="162"/>
      <c r="P166" s="163"/>
      <c r="Q166" s="24">
        <f>SUM(D166,F166,H166,J166,L166,N166,P166)</f>
        <v>0</v>
      </c>
    </row>
    <row r="167" spans="1:17">
      <c r="A167" s="282"/>
      <c r="B167" s="7" t="s">
        <v>14</v>
      </c>
      <c r="C167" s="162"/>
      <c r="D167" s="163"/>
      <c r="E167" s="162"/>
      <c r="F167" s="163"/>
      <c r="G167" s="162"/>
      <c r="H167" s="163"/>
      <c r="I167" s="162"/>
      <c r="J167" s="163"/>
      <c r="K167" s="162"/>
      <c r="L167" s="163"/>
      <c r="M167" s="162"/>
      <c r="N167" s="163"/>
      <c r="O167" s="162"/>
      <c r="P167" s="163"/>
      <c r="Q167" s="24">
        <f>SUM(D167,F167,H167,J167,L167,N167,P167)</f>
        <v>0</v>
      </c>
    </row>
    <row r="168" spans="1:17">
      <c r="A168" s="53" t="s">
        <v>15</v>
      </c>
      <c r="B168" s="54"/>
      <c r="C168" s="159"/>
      <c r="D168" s="161">
        <f>SUM(D165:D167)</f>
        <v>0</v>
      </c>
      <c r="E168" s="159"/>
      <c r="F168" s="161">
        <f>SUM(F165:F167)</f>
        <v>0</v>
      </c>
      <c r="G168" s="159"/>
      <c r="H168" s="161">
        <f>SUM(H165:H167)</f>
        <v>0</v>
      </c>
      <c r="I168" s="159"/>
      <c r="J168" s="161">
        <f>SUM(J165:J167)</f>
        <v>0</v>
      </c>
      <c r="K168" s="159"/>
      <c r="L168" s="161">
        <f>SUM(L165:L167)</f>
        <v>0</v>
      </c>
      <c r="M168" s="159"/>
      <c r="N168" s="161">
        <f>SUM(N165:N167)</f>
        <v>0</v>
      </c>
      <c r="O168" s="159"/>
      <c r="P168" s="161">
        <f>SUM(P165:P167)</f>
        <v>0</v>
      </c>
      <c r="Q168" s="52">
        <f>SUM(Q165:Q167)</f>
        <v>0</v>
      </c>
    </row>
    <row r="169" spans="1:17" ht="11.25" customHeight="1">
      <c r="A169" s="287" t="s">
        <v>28</v>
      </c>
      <c r="B169" s="1" t="s">
        <v>16</v>
      </c>
      <c r="C169" s="162"/>
      <c r="D169" s="163"/>
      <c r="E169" s="162"/>
      <c r="F169" s="163"/>
      <c r="G169" s="162"/>
      <c r="H169" s="163"/>
      <c r="I169" s="162"/>
      <c r="J169" s="163"/>
      <c r="K169" s="162"/>
      <c r="L169" s="163"/>
      <c r="M169" s="162"/>
      <c r="N169" s="163"/>
      <c r="O169" s="162"/>
      <c r="P169" s="163"/>
      <c r="Q169" s="24">
        <f>SUM(D169,F169,H169,J169,L169,N169,P169)</f>
        <v>0</v>
      </c>
    </row>
    <row r="170" spans="1:17" ht="14">
      <c r="A170" s="288"/>
      <c r="B170" s="1" t="s">
        <v>17</v>
      </c>
      <c r="C170" s="162"/>
      <c r="D170" s="163"/>
      <c r="E170" s="162"/>
      <c r="F170" s="163"/>
      <c r="G170" s="162"/>
      <c r="H170" s="163"/>
      <c r="I170" s="162"/>
      <c r="J170" s="163"/>
      <c r="K170" s="162"/>
      <c r="L170" s="163"/>
      <c r="M170" s="162"/>
      <c r="N170" s="163"/>
      <c r="O170" s="162"/>
      <c r="P170" s="163"/>
      <c r="Q170" s="24">
        <f>SUM(D170,F170,H170,J170,L170,N170,P170)</f>
        <v>0</v>
      </c>
    </row>
    <row r="171" spans="1:17" ht="14">
      <c r="A171" s="288"/>
      <c r="B171" s="1" t="s">
        <v>26</v>
      </c>
      <c r="C171" s="162"/>
      <c r="D171" s="163"/>
      <c r="E171" s="162"/>
      <c r="F171" s="163"/>
      <c r="G171" s="162"/>
      <c r="H171" s="163"/>
      <c r="I171" s="162"/>
      <c r="J171" s="163"/>
      <c r="K171" s="162"/>
      <c r="L171" s="163"/>
      <c r="M171" s="162"/>
      <c r="N171" s="163"/>
      <c r="O171" s="162"/>
      <c r="P171" s="163"/>
      <c r="Q171" s="24">
        <f>SUM(D171,F171,H171,J171,L171,N171,P171)</f>
        <v>0</v>
      </c>
    </row>
    <row r="172" spans="1:17" ht="14">
      <c r="A172" s="288"/>
      <c r="B172" s="55" t="s">
        <v>18</v>
      </c>
      <c r="C172" s="159"/>
      <c r="D172" s="161">
        <f>SUM(D169:D171)</f>
        <v>0</v>
      </c>
      <c r="E172" s="159"/>
      <c r="F172" s="161">
        <f>SUM(F169:F171)</f>
        <v>0</v>
      </c>
      <c r="G172" s="159"/>
      <c r="H172" s="161">
        <f>SUM(H169:H171)</f>
        <v>0</v>
      </c>
      <c r="I172" s="159"/>
      <c r="J172" s="161">
        <f>SUM(J169:J171)</f>
        <v>0</v>
      </c>
      <c r="K172" s="159"/>
      <c r="L172" s="161">
        <f>SUM(L169:L171)</f>
        <v>0</v>
      </c>
      <c r="M172" s="159"/>
      <c r="N172" s="161">
        <f>SUM(N169:N171)</f>
        <v>0</v>
      </c>
      <c r="O172" s="159"/>
      <c r="P172" s="161">
        <f>SUM(P169:P171)</f>
        <v>0</v>
      </c>
      <c r="Q172" s="52">
        <f>SUM(Q169:Q171)</f>
        <v>0</v>
      </c>
    </row>
    <row r="173" spans="1:17" ht="14">
      <c r="A173" s="288"/>
      <c r="B173" s="1" t="s">
        <v>27</v>
      </c>
      <c r="C173" s="162"/>
      <c r="D173" s="163"/>
      <c r="E173" s="162"/>
      <c r="F173" s="163"/>
      <c r="G173" s="162"/>
      <c r="H173" s="163"/>
      <c r="I173" s="162"/>
      <c r="J173" s="163"/>
      <c r="K173" s="162"/>
      <c r="L173" s="163"/>
      <c r="M173" s="162"/>
      <c r="N173" s="163"/>
      <c r="O173" s="162"/>
      <c r="P173" s="163"/>
      <c r="Q173" s="24">
        <f t="shared" ref="Q173:Q180" si="17">SUM(D173,F173,H173,J173,L173,N173,P173)</f>
        <v>0</v>
      </c>
    </row>
    <row r="174" spans="1:17" ht="14">
      <c r="A174" s="288"/>
      <c r="B174" s="1" t="s">
        <v>29</v>
      </c>
      <c r="C174" s="162"/>
      <c r="D174" s="163"/>
      <c r="E174" s="162"/>
      <c r="F174" s="163"/>
      <c r="G174" s="162"/>
      <c r="H174" s="163"/>
      <c r="I174" s="162"/>
      <c r="J174" s="163"/>
      <c r="K174" s="162"/>
      <c r="L174" s="163"/>
      <c r="M174" s="162"/>
      <c r="N174" s="163"/>
      <c r="O174" s="162"/>
      <c r="P174" s="163"/>
      <c r="Q174" s="24">
        <f t="shared" si="17"/>
        <v>0</v>
      </c>
    </row>
    <row r="175" spans="1:17" ht="14">
      <c r="A175" s="288"/>
      <c r="B175" s="1" t="s">
        <v>20</v>
      </c>
      <c r="C175" s="162"/>
      <c r="D175" s="163"/>
      <c r="E175" s="162"/>
      <c r="F175" s="163"/>
      <c r="G175" s="162"/>
      <c r="H175" s="163"/>
      <c r="I175" s="162"/>
      <c r="J175" s="163"/>
      <c r="K175" s="162"/>
      <c r="L175" s="163"/>
      <c r="M175" s="162"/>
      <c r="N175" s="163"/>
      <c r="O175" s="162"/>
      <c r="P175" s="163"/>
      <c r="Q175" s="24">
        <f t="shared" si="17"/>
        <v>0</v>
      </c>
    </row>
    <row r="176" spans="1:17" ht="14">
      <c r="A176" s="288"/>
      <c r="B176" s="1" t="s">
        <v>21</v>
      </c>
      <c r="C176" s="162"/>
      <c r="D176" s="163"/>
      <c r="E176" s="162"/>
      <c r="F176" s="163"/>
      <c r="G176" s="162"/>
      <c r="H176" s="163"/>
      <c r="I176" s="162"/>
      <c r="J176" s="163"/>
      <c r="K176" s="162"/>
      <c r="L176" s="163"/>
      <c r="M176" s="162"/>
      <c r="N176" s="163"/>
      <c r="O176" s="162"/>
      <c r="P176" s="163"/>
      <c r="Q176" s="24">
        <f t="shared" si="17"/>
        <v>0</v>
      </c>
    </row>
    <row r="177" spans="1:17" ht="14">
      <c r="A177" s="288"/>
      <c r="B177" s="1" t="s">
        <v>22</v>
      </c>
      <c r="C177" s="162"/>
      <c r="D177" s="163"/>
      <c r="E177" s="162"/>
      <c r="F177" s="163"/>
      <c r="G177" s="162"/>
      <c r="H177" s="163"/>
      <c r="I177" s="162"/>
      <c r="J177" s="163"/>
      <c r="K177" s="162"/>
      <c r="L177" s="163"/>
      <c r="M177" s="162"/>
      <c r="N177" s="163"/>
      <c r="O177" s="162"/>
      <c r="P177" s="163"/>
      <c r="Q177" s="24">
        <f t="shared" si="17"/>
        <v>0</v>
      </c>
    </row>
    <row r="178" spans="1:17" ht="14">
      <c r="A178" s="288"/>
      <c r="B178" s="1" t="s">
        <v>23</v>
      </c>
      <c r="C178" s="162"/>
      <c r="D178" s="163"/>
      <c r="E178" s="162"/>
      <c r="F178" s="163"/>
      <c r="G178" s="162"/>
      <c r="H178" s="163"/>
      <c r="I178" s="162"/>
      <c r="J178" s="163"/>
      <c r="K178" s="162"/>
      <c r="L178" s="163"/>
      <c r="M178" s="162"/>
      <c r="N178" s="163"/>
      <c r="O178" s="162"/>
      <c r="P178" s="163"/>
      <c r="Q178" s="24">
        <f t="shared" si="17"/>
        <v>0</v>
      </c>
    </row>
    <row r="179" spans="1:17" ht="14">
      <c r="A179" s="288"/>
      <c r="B179" s="1" t="s">
        <v>19</v>
      </c>
      <c r="C179" s="162"/>
      <c r="D179" s="163"/>
      <c r="E179" s="162"/>
      <c r="F179" s="163"/>
      <c r="G179" s="162"/>
      <c r="H179" s="163"/>
      <c r="I179" s="162"/>
      <c r="J179" s="163"/>
      <c r="K179" s="162"/>
      <c r="L179" s="163"/>
      <c r="M179" s="162"/>
      <c r="N179" s="163"/>
      <c r="O179" s="162"/>
      <c r="P179" s="163"/>
      <c r="Q179" s="24">
        <f t="shared" si="17"/>
        <v>0</v>
      </c>
    </row>
    <row r="180" spans="1:17" ht="14">
      <c r="A180" s="288"/>
      <c r="B180" s="1" t="s">
        <v>30</v>
      </c>
      <c r="C180" s="162"/>
      <c r="D180" s="163"/>
      <c r="E180" s="162"/>
      <c r="F180" s="163"/>
      <c r="G180" s="162"/>
      <c r="H180" s="163"/>
      <c r="I180" s="162"/>
      <c r="J180" s="163"/>
      <c r="K180" s="162"/>
      <c r="L180" s="163"/>
      <c r="M180" s="162"/>
      <c r="N180" s="163"/>
      <c r="O180" s="162"/>
      <c r="P180" s="163"/>
      <c r="Q180" s="24">
        <f t="shared" si="17"/>
        <v>0</v>
      </c>
    </row>
    <row r="181" spans="1:17" ht="14">
      <c r="A181" s="289"/>
      <c r="B181" s="55" t="s">
        <v>18</v>
      </c>
      <c r="C181" s="161"/>
      <c r="D181" s="161">
        <f>SUM(D173:D180)</f>
        <v>0</v>
      </c>
      <c r="E181" s="161"/>
      <c r="F181" s="161">
        <f>SUM(F173:F180)</f>
        <v>0</v>
      </c>
      <c r="G181" s="161"/>
      <c r="H181" s="161">
        <f>SUM(H173:H180)</f>
        <v>0</v>
      </c>
      <c r="I181" s="161"/>
      <c r="J181" s="161">
        <f>SUM(J173:J180)</f>
        <v>0</v>
      </c>
      <c r="K181" s="161"/>
      <c r="L181" s="161">
        <f>SUM(L173:L180)</f>
        <v>0</v>
      </c>
      <c r="M181" s="161"/>
      <c r="N181" s="161">
        <f>SUM(N173:N180)</f>
        <v>0</v>
      </c>
      <c r="O181" s="161"/>
      <c r="P181" s="161">
        <f>SUM(P173:P180)</f>
        <v>0</v>
      </c>
      <c r="Q181" s="52">
        <f>SUM(Q173:Q180)</f>
        <v>0</v>
      </c>
    </row>
    <row r="182" spans="1:17">
      <c r="A182" s="53" t="s">
        <v>24</v>
      </c>
      <c r="B182" s="54"/>
      <c r="C182" s="161"/>
      <c r="D182" s="161">
        <f>D172+D181</f>
        <v>0</v>
      </c>
      <c r="E182" s="161"/>
      <c r="F182" s="161">
        <f>F172+F181</f>
        <v>0</v>
      </c>
      <c r="G182" s="161"/>
      <c r="H182" s="161">
        <f>H172+H181</f>
        <v>0</v>
      </c>
      <c r="I182" s="161"/>
      <c r="J182" s="161">
        <f>J172+J181</f>
        <v>0</v>
      </c>
      <c r="K182" s="161"/>
      <c r="L182" s="161">
        <f>L172+L181</f>
        <v>0</v>
      </c>
      <c r="M182" s="161"/>
      <c r="N182" s="161">
        <f>N172+N181</f>
        <v>0</v>
      </c>
      <c r="O182" s="161"/>
      <c r="P182" s="161">
        <f>P172+P181</f>
        <v>0</v>
      </c>
      <c r="Q182" s="52">
        <f>Q172+Q181</f>
        <v>0</v>
      </c>
    </row>
    <row r="183" spans="1:17">
      <c r="A183" s="57" t="s">
        <v>25</v>
      </c>
      <c r="B183" s="56"/>
      <c r="C183" s="164"/>
      <c r="D183" s="164">
        <f>D164+D168-D182</f>
        <v>67917</v>
      </c>
      <c r="E183" s="164"/>
      <c r="F183" s="164">
        <f>F164+F168-F182</f>
        <v>67917</v>
      </c>
      <c r="G183" s="164"/>
      <c r="H183" s="164">
        <f>H164+H168-H182</f>
        <v>67917</v>
      </c>
      <c r="I183" s="164"/>
      <c r="J183" s="164">
        <f>J164+J168-J182</f>
        <v>67917</v>
      </c>
      <c r="K183" s="164"/>
      <c r="L183" s="164">
        <f>L164+L168-L182</f>
        <v>67917</v>
      </c>
      <c r="M183" s="164"/>
      <c r="N183" s="164">
        <f>N164+N168-N182</f>
        <v>67917</v>
      </c>
      <c r="O183" s="164"/>
      <c r="P183" s="164">
        <f>P164+P168-P182</f>
        <v>67917</v>
      </c>
      <c r="Q183" s="58">
        <f>Q164+Q168-Q182</f>
        <v>67917</v>
      </c>
    </row>
    <row r="184" spans="1:17">
      <c r="A184" s="13" t="s">
        <v>12</v>
      </c>
      <c r="B184" s="14"/>
      <c r="C184" s="165"/>
      <c r="D184" s="166"/>
      <c r="E184" s="165"/>
      <c r="F184" s="166"/>
      <c r="G184" s="165"/>
      <c r="H184" s="166"/>
      <c r="I184" s="165"/>
      <c r="J184" s="166"/>
      <c r="K184" s="165"/>
      <c r="L184" s="166"/>
      <c r="M184" s="165"/>
      <c r="N184" s="166"/>
      <c r="O184" s="165"/>
      <c r="P184" s="166"/>
      <c r="Q184" s="7"/>
    </row>
    <row r="185" spans="1:17">
      <c r="A185" s="17"/>
      <c r="B185" s="18"/>
      <c r="C185" s="167"/>
      <c r="D185" s="168"/>
      <c r="E185" s="167"/>
      <c r="F185" s="168"/>
      <c r="G185" s="167"/>
      <c r="H185" s="168"/>
      <c r="I185" s="167"/>
      <c r="J185" s="168"/>
      <c r="K185" s="167"/>
      <c r="L185" s="168"/>
      <c r="M185" s="167"/>
      <c r="N185" s="168"/>
      <c r="O185" s="167"/>
      <c r="P185" s="168"/>
      <c r="Q185" s="19"/>
    </row>
    <row r="186" spans="1:17">
      <c r="A186" s="17"/>
      <c r="B186" s="18"/>
      <c r="C186" s="167"/>
      <c r="D186" s="168"/>
      <c r="E186" s="167"/>
      <c r="F186" s="168"/>
      <c r="G186" s="167"/>
      <c r="H186" s="168"/>
      <c r="I186" s="167"/>
      <c r="J186" s="168"/>
      <c r="K186" s="167"/>
      <c r="L186" s="168"/>
      <c r="M186" s="167"/>
      <c r="N186" s="168"/>
      <c r="O186" s="167"/>
      <c r="P186" s="168"/>
      <c r="Q186" s="19"/>
    </row>
    <row r="187" spans="1:17">
      <c r="A187" s="17"/>
      <c r="B187" s="18"/>
      <c r="C187" s="167"/>
      <c r="D187" s="168"/>
      <c r="E187" s="167"/>
      <c r="F187" s="168"/>
      <c r="G187" s="167"/>
      <c r="H187" s="168"/>
      <c r="I187" s="167"/>
      <c r="J187" s="168"/>
      <c r="K187" s="167"/>
      <c r="L187" s="168"/>
      <c r="M187" s="167"/>
      <c r="N187" s="168"/>
      <c r="O187" s="167"/>
      <c r="P187" s="168"/>
      <c r="Q187" s="19"/>
    </row>
    <row r="188" spans="1:17">
      <c r="A188" s="17"/>
      <c r="B188" s="18"/>
      <c r="C188" s="167"/>
      <c r="D188" s="168"/>
      <c r="E188" s="167"/>
      <c r="F188" s="168"/>
      <c r="G188" s="167"/>
      <c r="H188" s="168"/>
      <c r="I188" s="167"/>
      <c r="J188" s="168"/>
      <c r="K188" s="167"/>
      <c r="L188" s="168"/>
      <c r="M188" s="167"/>
      <c r="N188" s="168"/>
      <c r="O188" s="167"/>
      <c r="P188" s="168"/>
      <c r="Q188" s="19"/>
    </row>
    <row r="189" spans="1:17">
      <c r="A189" s="17"/>
      <c r="B189" s="18"/>
      <c r="C189" s="167"/>
      <c r="D189" s="168"/>
      <c r="E189" s="167"/>
      <c r="F189" s="168"/>
      <c r="G189" s="167"/>
      <c r="H189" s="168"/>
      <c r="I189" s="167"/>
      <c r="J189" s="168"/>
      <c r="K189" s="167"/>
      <c r="L189" s="168"/>
      <c r="M189" s="167"/>
      <c r="N189" s="168"/>
      <c r="O189" s="167"/>
      <c r="P189" s="168"/>
      <c r="Q189" s="19"/>
    </row>
    <row r="190" spans="1:17">
      <c r="A190" s="17"/>
      <c r="B190" s="18"/>
      <c r="C190" s="167"/>
      <c r="D190" s="168"/>
      <c r="E190" s="167"/>
      <c r="F190" s="168"/>
      <c r="G190" s="167"/>
      <c r="H190" s="168"/>
      <c r="I190" s="167"/>
      <c r="J190" s="168"/>
      <c r="K190" s="167"/>
      <c r="L190" s="168"/>
      <c r="M190" s="167"/>
      <c r="N190" s="168"/>
      <c r="O190" s="167"/>
      <c r="P190" s="168"/>
      <c r="Q190" s="19"/>
    </row>
    <row r="191" spans="1:17">
      <c r="A191" s="15"/>
      <c r="B191" s="16"/>
      <c r="C191" s="169"/>
      <c r="D191" s="170"/>
      <c r="E191" s="169"/>
      <c r="F191" s="170"/>
      <c r="G191" s="169"/>
      <c r="H191" s="170"/>
      <c r="I191" s="169"/>
      <c r="J191" s="170"/>
      <c r="K191" s="169"/>
      <c r="L191" s="170"/>
      <c r="M191" s="169"/>
      <c r="N191" s="170"/>
      <c r="O191" s="169"/>
      <c r="P191" s="170"/>
      <c r="Q191" s="5"/>
    </row>
  </sheetData>
  <mergeCells count="34">
    <mergeCell ref="A69:A71"/>
    <mergeCell ref="A98:B99"/>
    <mergeCell ref="A73:A85"/>
    <mergeCell ref="A169:A181"/>
    <mergeCell ref="A133:A135"/>
    <mergeCell ref="A162:B163"/>
    <mergeCell ref="Q162:Q163"/>
    <mergeCell ref="A165:A167"/>
    <mergeCell ref="A137:A149"/>
    <mergeCell ref="S9:S21"/>
    <mergeCell ref="A34:B35"/>
    <mergeCell ref="Q34:Q35"/>
    <mergeCell ref="A37:A39"/>
    <mergeCell ref="A66:B67"/>
    <mergeCell ref="Q66:Q67"/>
    <mergeCell ref="A9:A21"/>
    <mergeCell ref="A41:A53"/>
    <mergeCell ref="Q98:Q99"/>
    <mergeCell ref="A101:A103"/>
    <mergeCell ref="A130:B131"/>
    <mergeCell ref="Q130:Q131"/>
    <mergeCell ref="A105:A117"/>
    <mergeCell ref="X2:X3"/>
    <mergeCell ref="Y2:Y3"/>
    <mergeCell ref="Z2:Z3"/>
    <mergeCell ref="AA2:AA3"/>
    <mergeCell ref="A5:A7"/>
    <mergeCell ref="S5:S7"/>
    <mergeCell ref="A2:B3"/>
    <mergeCell ref="Q2:Q3"/>
    <mergeCell ref="S2:T3"/>
    <mergeCell ref="U2:U3"/>
    <mergeCell ref="V2:V3"/>
    <mergeCell ref="W2:W3"/>
  </mergeCells>
  <phoneticPr fontId="3"/>
  <pageMargins left="0.7" right="0.7" top="0.75" bottom="0.75" header="0.51200000000000001" footer="0.51200000000000001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BE1B8-5E04-A344-83BC-5999675AE471}">
  <dimension ref="A1:AA191"/>
  <sheetViews>
    <sheetView topLeftCell="A123" zoomScale="110" zoomScaleNormal="110" workbookViewId="0">
      <selection activeCell="M140" sqref="M140"/>
    </sheetView>
  </sheetViews>
  <sheetFormatPr baseColWidth="10" defaultColWidth="9" defaultRowHeight="13"/>
  <cols>
    <col min="1" max="1" width="2.6640625" style="4" customWidth="1"/>
    <col min="2" max="2" width="9" style="4"/>
    <col min="3" max="16" width="8" style="4" customWidth="1"/>
    <col min="17" max="17" width="9" style="4"/>
    <col min="18" max="18" width="3.1640625" style="4" customWidth="1"/>
    <col min="19" max="19" width="2.6640625" style="4" customWidth="1"/>
    <col min="20" max="20" width="9" style="4"/>
    <col min="21" max="27" width="10" style="4" customWidth="1"/>
    <col min="28" max="16384" width="9" style="4"/>
  </cols>
  <sheetData>
    <row r="1" spans="1:27">
      <c r="A1" s="4" t="s">
        <v>67</v>
      </c>
      <c r="C1" s="4" t="s">
        <v>58</v>
      </c>
      <c r="D1" s="4" t="s">
        <v>35</v>
      </c>
      <c r="S1" s="21" t="str">
        <f>A1</f>
        <v>2021年</v>
      </c>
      <c r="U1" s="4" t="str">
        <f>C1</f>
        <v>4月</v>
      </c>
    </row>
    <row r="2" spans="1:27">
      <c r="A2" s="283"/>
      <c r="B2" s="284"/>
      <c r="C2" s="154"/>
      <c r="D2" s="155" t="s">
        <v>33</v>
      </c>
      <c r="E2" s="156"/>
      <c r="F2" s="157" t="s">
        <v>34</v>
      </c>
      <c r="G2" s="156"/>
      <c r="H2" s="157" t="s">
        <v>37</v>
      </c>
      <c r="I2" s="156"/>
      <c r="J2" s="157" t="s">
        <v>38</v>
      </c>
      <c r="K2" s="33">
        <v>1</v>
      </c>
      <c r="L2" s="22" t="s">
        <v>39</v>
      </c>
      <c r="M2" s="2">
        <v>2</v>
      </c>
      <c r="N2" s="22" t="s">
        <v>40</v>
      </c>
      <c r="O2" s="2">
        <v>3</v>
      </c>
      <c r="P2" s="22" t="s">
        <v>41</v>
      </c>
      <c r="Q2" s="290" t="s">
        <v>42</v>
      </c>
      <c r="S2" s="283"/>
      <c r="T2" s="284"/>
      <c r="U2" s="290" t="s">
        <v>35</v>
      </c>
      <c r="V2" s="290" t="s">
        <v>43</v>
      </c>
      <c r="W2" s="290" t="s">
        <v>44</v>
      </c>
      <c r="X2" s="290" t="s">
        <v>45</v>
      </c>
      <c r="Y2" s="290" t="s">
        <v>46</v>
      </c>
      <c r="Z2" s="290" t="s">
        <v>47</v>
      </c>
      <c r="AA2" s="290" t="s">
        <v>48</v>
      </c>
    </row>
    <row r="3" spans="1:27">
      <c r="A3" s="285"/>
      <c r="B3" s="286"/>
      <c r="C3" s="158" t="s">
        <v>31</v>
      </c>
      <c r="D3" s="158" t="s">
        <v>32</v>
      </c>
      <c r="E3" s="158" t="s">
        <v>31</v>
      </c>
      <c r="F3" s="158" t="s">
        <v>32</v>
      </c>
      <c r="G3" s="158" t="s">
        <v>31</v>
      </c>
      <c r="H3" s="158" t="s">
        <v>32</v>
      </c>
      <c r="I3" s="158" t="s">
        <v>31</v>
      </c>
      <c r="J3" s="158" t="s">
        <v>32</v>
      </c>
      <c r="K3" s="34" t="s">
        <v>31</v>
      </c>
      <c r="L3" s="34" t="s">
        <v>32</v>
      </c>
      <c r="M3" s="11" t="s">
        <v>31</v>
      </c>
      <c r="N3" s="11" t="s">
        <v>32</v>
      </c>
      <c r="O3" s="11" t="s">
        <v>31</v>
      </c>
      <c r="P3" s="11" t="s">
        <v>32</v>
      </c>
      <c r="Q3" s="291"/>
      <c r="S3" s="285"/>
      <c r="T3" s="286"/>
      <c r="U3" s="291"/>
      <c r="V3" s="291"/>
      <c r="W3" s="291"/>
      <c r="X3" s="291"/>
      <c r="Y3" s="291"/>
      <c r="Z3" s="291"/>
      <c r="AA3" s="291"/>
    </row>
    <row r="4" spans="1:27">
      <c r="A4" s="53" t="s">
        <v>13</v>
      </c>
      <c r="B4" s="54"/>
      <c r="C4" s="159"/>
      <c r="D4" s="160">
        <v>86605</v>
      </c>
      <c r="E4" s="159"/>
      <c r="F4" s="161">
        <f>D23</f>
        <v>86605</v>
      </c>
      <c r="G4" s="159"/>
      <c r="H4" s="161">
        <f>F23</f>
        <v>86605</v>
      </c>
      <c r="I4" s="159"/>
      <c r="J4" s="161">
        <f>H23</f>
        <v>86605</v>
      </c>
      <c r="K4" s="50"/>
      <c r="L4" s="52">
        <f>J23</f>
        <v>86605</v>
      </c>
      <c r="M4" s="50"/>
      <c r="N4" s="52">
        <f>L23</f>
        <v>86605</v>
      </c>
      <c r="O4" s="50"/>
      <c r="P4" s="52">
        <f>N23</f>
        <v>85719</v>
      </c>
      <c r="Q4" s="51">
        <f>D4</f>
        <v>86605</v>
      </c>
      <c r="S4" s="9" t="s">
        <v>13</v>
      </c>
      <c r="T4" s="54"/>
      <c r="U4" s="51">
        <f>Q4</f>
        <v>86605</v>
      </c>
      <c r="V4" s="52">
        <f>U23</f>
        <v>85186</v>
      </c>
      <c r="W4" s="52">
        <f>V23</f>
        <v>52267</v>
      </c>
      <c r="X4" s="52">
        <f>W23</f>
        <v>121687</v>
      </c>
      <c r="Y4" s="52">
        <f>X23</f>
        <v>115132</v>
      </c>
      <c r="Z4" s="52">
        <f>Y23</f>
        <v>98694</v>
      </c>
      <c r="AA4" s="51">
        <f>Q4</f>
        <v>86605</v>
      </c>
    </row>
    <row r="5" spans="1:27">
      <c r="A5" s="280" t="s">
        <v>36</v>
      </c>
      <c r="B5" s="5" t="s">
        <v>55</v>
      </c>
      <c r="C5" s="162"/>
      <c r="D5" s="163"/>
      <c r="E5" s="162"/>
      <c r="F5" s="163"/>
      <c r="G5" s="162"/>
      <c r="H5" s="163"/>
      <c r="I5" s="162"/>
      <c r="J5" s="163"/>
      <c r="K5" s="35"/>
      <c r="L5" s="36"/>
      <c r="M5" s="6"/>
      <c r="N5" s="24"/>
      <c r="O5" s="6"/>
      <c r="P5" s="24"/>
      <c r="Q5" s="24">
        <f>SUM(D5,F5,H5,J5,L5,N5,P5)</f>
        <v>0</v>
      </c>
      <c r="S5" s="292" t="s">
        <v>36</v>
      </c>
      <c r="T5" s="5" t="s">
        <v>55</v>
      </c>
      <c r="U5" s="24">
        <f>Q5</f>
        <v>0</v>
      </c>
      <c r="V5" s="24">
        <f>Q37</f>
        <v>0</v>
      </c>
      <c r="W5" s="24">
        <f>Q69</f>
        <v>110100</v>
      </c>
      <c r="X5" s="24">
        <f>Q101</f>
        <v>0</v>
      </c>
      <c r="Y5" s="24">
        <f>Q133</f>
        <v>0</v>
      </c>
      <c r="Z5" s="24">
        <f>Q165</f>
        <v>0</v>
      </c>
      <c r="AA5" s="24">
        <f>SUM(U5:Z5)</f>
        <v>110100</v>
      </c>
    </row>
    <row r="6" spans="1:27">
      <c r="A6" s="281"/>
      <c r="B6" s="6" t="s">
        <v>11</v>
      </c>
      <c r="C6" s="162"/>
      <c r="D6" s="163"/>
      <c r="E6" s="162"/>
      <c r="F6" s="163"/>
      <c r="G6" s="162"/>
      <c r="H6" s="163"/>
      <c r="I6" s="162"/>
      <c r="J6" s="163"/>
      <c r="K6" s="35"/>
      <c r="L6" s="36"/>
      <c r="M6" s="6"/>
      <c r="N6" s="24"/>
      <c r="O6" s="6"/>
      <c r="P6" s="24"/>
      <c r="Q6" s="24">
        <f>SUM(D6,F6,H6,J6,L6,N6,P6)</f>
        <v>0</v>
      </c>
      <c r="S6" s="293"/>
      <c r="T6" s="3" t="s">
        <v>11</v>
      </c>
      <c r="U6" s="24">
        <f>Q6</f>
        <v>0</v>
      </c>
      <c r="V6" s="24">
        <f>Q38</f>
        <v>0</v>
      </c>
      <c r="W6" s="24">
        <f>Q70</f>
        <v>0</v>
      </c>
      <c r="X6" s="24">
        <f>Q102</f>
        <v>0</v>
      </c>
      <c r="Y6" s="24">
        <f>Q134</f>
        <v>0</v>
      </c>
      <c r="Z6" s="24">
        <f>Q166</f>
        <v>0</v>
      </c>
      <c r="AA6" s="24">
        <f>SUM(U6:Z6)</f>
        <v>0</v>
      </c>
    </row>
    <row r="7" spans="1:27">
      <c r="A7" s="282"/>
      <c r="B7" s="7" t="s">
        <v>14</v>
      </c>
      <c r="C7" s="162"/>
      <c r="D7" s="163"/>
      <c r="E7" s="162"/>
      <c r="F7" s="163"/>
      <c r="G7" s="162"/>
      <c r="H7" s="163"/>
      <c r="I7" s="162"/>
      <c r="J7" s="163"/>
      <c r="K7" s="35"/>
      <c r="L7" s="36"/>
      <c r="M7" s="6"/>
      <c r="N7" s="24"/>
      <c r="O7" s="6"/>
      <c r="P7" s="24"/>
      <c r="Q7" s="24">
        <f>SUM(D7,F7,H7,J7,L7,N7,P7)</f>
        <v>0</v>
      </c>
      <c r="S7" s="294"/>
      <c r="T7" s="14" t="s">
        <v>14</v>
      </c>
      <c r="U7" s="24">
        <f>Q7</f>
        <v>0</v>
      </c>
      <c r="V7" s="24">
        <f>Q39</f>
        <v>0</v>
      </c>
      <c r="W7" s="24">
        <f>Q71</f>
        <v>0</v>
      </c>
      <c r="X7" s="24">
        <f>Q103</f>
        <v>0</v>
      </c>
      <c r="Y7" s="24">
        <f>Q135</f>
        <v>0</v>
      </c>
      <c r="Z7" s="24">
        <f>Q167</f>
        <v>0</v>
      </c>
      <c r="AA7" s="24">
        <f>SUM(U7:Z7)</f>
        <v>0</v>
      </c>
    </row>
    <row r="8" spans="1:27">
      <c r="A8" s="53" t="s">
        <v>15</v>
      </c>
      <c r="B8" s="54"/>
      <c r="C8" s="159"/>
      <c r="D8" s="161">
        <f>SUM(D5:D7)</f>
        <v>0</v>
      </c>
      <c r="E8" s="159"/>
      <c r="F8" s="161">
        <f>SUM(F5:F7)</f>
        <v>0</v>
      </c>
      <c r="G8" s="159"/>
      <c r="H8" s="161">
        <f>SUM(H5:H7)</f>
        <v>0</v>
      </c>
      <c r="I8" s="159"/>
      <c r="J8" s="161">
        <f>SUM(J5:J7)</f>
        <v>0</v>
      </c>
      <c r="K8" s="50"/>
      <c r="L8" s="52">
        <f>SUM(L5:L7)</f>
        <v>0</v>
      </c>
      <c r="M8" s="50"/>
      <c r="N8" s="52">
        <f>SUM(N5:N7)</f>
        <v>0</v>
      </c>
      <c r="O8" s="50"/>
      <c r="P8" s="52">
        <f>SUM(P5:P7)</f>
        <v>0</v>
      </c>
      <c r="Q8" s="52">
        <f>SUM(Q5:Q7)</f>
        <v>0</v>
      </c>
      <c r="S8" s="50" t="s">
        <v>15</v>
      </c>
      <c r="T8" s="54"/>
      <c r="U8" s="52">
        <f>SUM(U5:U7)</f>
        <v>0</v>
      </c>
      <c r="V8" s="52">
        <f t="shared" ref="V8:AA8" si="0">SUM(V5:V7)</f>
        <v>0</v>
      </c>
      <c r="W8" s="52">
        <f t="shared" si="0"/>
        <v>110100</v>
      </c>
      <c r="X8" s="52">
        <f t="shared" si="0"/>
        <v>0</v>
      </c>
      <c r="Y8" s="52">
        <f t="shared" si="0"/>
        <v>0</v>
      </c>
      <c r="Z8" s="52">
        <f t="shared" si="0"/>
        <v>0</v>
      </c>
      <c r="AA8" s="52">
        <f t="shared" si="0"/>
        <v>110100</v>
      </c>
    </row>
    <row r="9" spans="1:27" ht="14" customHeight="1">
      <c r="A9" s="287" t="s">
        <v>28</v>
      </c>
      <c r="B9" s="1" t="s">
        <v>16</v>
      </c>
      <c r="C9" s="162"/>
      <c r="D9" s="163"/>
      <c r="E9" s="162"/>
      <c r="F9" s="163"/>
      <c r="G9" s="162"/>
      <c r="H9" s="163"/>
      <c r="I9" s="162"/>
      <c r="J9" s="163"/>
      <c r="K9" s="35"/>
      <c r="L9" s="36"/>
      <c r="M9" s="6"/>
      <c r="N9" s="24"/>
      <c r="O9" s="6"/>
      <c r="P9" s="24"/>
      <c r="Q9" s="24">
        <f>SUM(D9,F9,H9,J9,L9,N9,P9)</f>
        <v>0</v>
      </c>
      <c r="S9" s="292" t="s">
        <v>28</v>
      </c>
      <c r="T9" s="20" t="s">
        <v>16</v>
      </c>
      <c r="U9" s="24">
        <f>Q9</f>
        <v>0</v>
      </c>
      <c r="V9" s="24">
        <f>Q41</f>
        <v>0</v>
      </c>
      <c r="W9" s="24">
        <f>Q73</f>
        <v>0</v>
      </c>
      <c r="X9" s="24">
        <f>Q105</f>
        <v>0</v>
      </c>
      <c r="Y9" s="24">
        <f>Q137</f>
        <v>0</v>
      </c>
      <c r="Z9" s="24">
        <f>Q169</f>
        <v>0</v>
      </c>
      <c r="AA9" s="24">
        <f>SUM(U9:Z9)</f>
        <v>0</v>
      </c>
    </row>
    <row r="10" spans="1:27" ht="14">
      <c r="A10" s="288"/>
      <c r="B10" s="1" t="s">
        <v>17</v>
      </c>
      <c r="C10" s="162"/>
      <c r="D10" s="163"/>
      <c r="E10" s="162"/>
      <c r="F10" s="163"/>
      <c r="G10" s="162"/>
      <c r="H10" s="163"/>
      <c r="I10" s="162"/>
      <c r="J10" s="163"/>
      <c r="K10" s="35"/>
      <c r="L10" s="36"/>
      <c r="M10" s="6"/>
      <c r="N10" s="24"/>
      <c r="O10" s="6"/>
      <c r="P10" s="24"/>
      <c r="Q10" s="24">
        <f>SUM(D10,F10,H10,J10,L10,N10,P10)</f>
        <v>0</v>
      </c>
      <c r="S10" s="295"/>
      <c r="T10" s="20" t="s">
        <v>17</v>
      </c>
      <c r="U10" s="24">
        <f>Q10</f>
        <v>0</v>
      </c>
      <c r="V10" s="24">
        <f>Q42</f>
        <v>0</v>
      </c>
      <c r="W10" s="24">
        <f>Q74</f>
        <v>391</v>
      </c>
      <c r="X10" s="24">
        <f>Q106</f>
        <v>460</v>
      </c>
      <c r="Y10" s="24">
        <f>Q138</f>
        <v>0</v>
      </c>
      <c r="Z10" s="24">
        <f>Q170</f>
        <v>0</v>
      </c>
      <c r="AA10" s="24">
        <f>SUM(U10:Z10)</f>
        <v>851</v>
      </c>
    </row>
    <row r="11" spans="1:27" ht="14">
      <c r="A11" s="288"/>
      <c r="B11" s="1" t="s">
        <v>26</v>
      </c>
      <c r="C11" s="162"/>
      <c r="D11" s="163"/>
      <c r="E11" s="162"/>
      <c r="F11" s="163"/>
      <c r="G11" s="162"/>
      <c r="H11" s="163"/>
      <c r="I11" s="162"/>
      <c r="J11" s="163"/>
      <c r="K11" s="35"/>
      <c r="L11" s="36"/>
      <c r="M11" s="6" t="s">
        <v>138</v>
      </c>
      <c r="N11" s="24">
        <v>886</v>
      </c>
      <c r="O11" s="6" t="s">
        <v>222</v>
      </c>
      <c r="P11" s="24">
        <f>159+374</f>
        <v>533</v>
      </c>
      <c r="Q11" s="24">
        <f>SUM(D11,F11,H11,J11,L11,N11,P11)</f>
        <v>1419</v>
      </c>
      <c r="S11" s="295"/>
      <c r="T11" s="20" t="s">
        <v>26</v>
      </c>
      <c r="U11" s="24">
        <f>Q11</f>
        <v>1419</v>
      </c>
      <c r="V11" s="24">
        <f>Q43</f>
        <v>2919</v>
      </c>
      <c r="W11" s="24">
        <f>Q75</f>
        <v>6389</v>
      </c>
      <c r="X11" s="24">
        <f>Q107</f>
        <v>6095</v>
      </c>
      <c r="Y11" s="24">
        <f>Q139</f>
        <v>7208</v>
      </c>
      <c r="Z11" s="24">
        <f>Q171</f>
        <v>0</v>
      </c>
      <c r="AA11" s="24">
        <f>SUM(U11:Z11)</f>
        <v>24030</v>
      </c>
    </row>
    <row r="12" spans="1:27" ht="14">
      <c r="A12" s="288"/>
      <c r="B12" s="55" t="s">
        <v>18</v>
      </c>
      <c r="C12" s="161"/>
      <c r="D12" s="161">
        <f>SUM(D9:D11)</f>
        <v>0</v>
      </c>
      <c r="E12" s="161"/>
      <c r="F12" s="161">
        <f>SUM(F9:F11)</f>
        <v>0</v>
      </c>
      <c r="G12" s="159"/>
      <c r="H12" s="161">
        <f>SUM(H9:H11)</f>
        <v>0</v>
      </c>
      <c r="I12" s="159"/>
      <c r="J12" s="161">
        <f>SUM(J9:J11)</f>
        <v>0</v>
      </c>
      <c r="K12" s="50"/>
      <c r="L12" s="52">
        <f>SUM(L9:L11)</f>
        <v>0</v>
      </c>
      <c r="M12" s="50"/>
      <c r="N12" s="52">
        <f>SUM(N9:N11)</f>
        <v>886</v>
      </c>
      <c r="O12" s="50"/>
      <c r="P12" s="52">
        <f>SUM(P9:P11)</f>
        <v>533</v>
      </c>
      <c r="Q12" s="52">
        <f>SUM(Q9:Q11)</f>
        <v>1419</v>
      </c>
      <c r="S12" s="295"/>
      <c r="T12" s="59" t="s">
        <v>18</v>
      </c>
      <c r="U12" s="52">
        <f>SUM(U9:U11)</f>
        <v>1419</v>
      </c>
      <c r="V12" s="52">
        <f t="shared" ref="V12:AA12" si="1">SUM(V9:V11)</f>
        <v>2919</v>
      </c>
      <c r="W12" s="52">
        <f t="shared" si="1"/>
        <v>6780</v>
      </c>
      <c r="X12" s="52">
        <f t="shared" si="1"/>
        <v>6555</v>
      </c>
      <c r="Y12" s="52">
        <f t="shared" si="1"/>
        <v>7208</v>
      </c>
      <c r="Z12" s="52">
        <f t="shared" si="1"/>
        <v>0</v>
      </c>
      <c r="AA12" s="52">
        <f t="shared" si="1"/>
        <v>24881</v>
      </c>
    </row>
    <row r="13" spans="1:27" ht="14">
      <c r="A13" s="288"/>
      <c r="B13" s="1" t="s">
        <v>27</v>
      </c>
      <c r="C13" s="162"/>
      <c r="D13" s="163"/>
      <c r="E13" s="162"/>
      <c r="F13" s="163"/>
      <c r="G13" s="162"/>
      <c r="H13" s="163"/>
      <c r="I13" s="162"/>
      <c r="J13" s="163"/>
      <c r="K13" s="35"/>
      <c r="L13" s="36"/>
      <c r="M13" s="6"/>
      <c r="N13" s="24"/>
      <c r="O13" s="6"/>
      <c r="P13" s="24"/>
      <c r="Q13" s="24">
        <f t="shared" ref="Q13:Q20" si="2">SUM(D13,F13,H13,J13,L13,N13,P13)</f>
        <v>0</v>
      </c>
      <c r="S13" s="295"/>
      <c r="T13" s="20" t="s">
        <v>27</v>
      </c>
      <c r="U13" s="24">
        <f t="shared" ref="U13:U20" si="3">Q13</f>
        <v>0</v>
      </c>
      <c r="V13" s="24">
        <f t="shared" ref="V13:V20" si="4">Q45</f>
        <v>30000</v>
      </c>
      <c r="W13" s="24">
        <f t="shared" ref="W13:W20" si="5">Q77</f>
        <v>0</v>
      </c>
      <c r="X13" s="24">
        <f t="shared" ref="X13:X20" si="6">Q109</f>
        <v>0</v>
      </c>
      <c r="Y13" s="24">
        <f t="shared" ref="Y13:Y20" si="7">Q141</f>
        <v>0</v>
      </c>
      <c r="Z13" s="24">
        <f t="shared" ref="Z13:Z20" si="8">Q173</f>
        <v>0</v>
      </c>
      <c r="AA13" s="24">
        <f t="shared" ref="AA13:AA20" si="9">SUM(U13:Z13)</f>
        <v>30000</v>
      </c>
    </row>
    <row r="14" spans="1:27" ht="14">
      <c r="A14" s="288"/>
      <c r="B14" s="1" t="s">
        <v>29</v>
      </c>
      <c r="C14" s="162"/>
      <c r="D14" s="163"/>
      <c r="E14" s="162"/>
      <c r="F14" s="163"/>
      <c r="G14" s="162"/>
      <c r="H14" s="163"/>
      <c r="I14" s="162"/>
      <c r="J14" s="163"/>
      <c r="K14" s="35"/>
      <c r="L14" s="36"/>
      <c r="M14" s="6"/>
      <c r="N14" s="24"/>
      <c r="O14" s="6"/>
      <c r="P14" s="24"/>
      <c r="Q14" s="24">
        <f t="shared" si="2"/>
        <v>0</v>
      </c>
      <c r="S14" s="295"/>
      <c r="T14" s="20" t="s">
        <v>29</v>
      </c>
      <c r="U14" s="24">
        <f t="shared" si="3"/>
        <v>0</v>
      </c>
      <c r="V14" s="24">
        <f t="shared" si="4"/>
        <v>0</v>
      </c>
      <c r="W14" s="24">
        <f t="shared" si="5"/>
        <v>30100</v>
      </c>
      <c r="X14" s="24">
        <f t="shared" si="6"/>
        <v>0</v>
      </c>
      <c r="Y14" s="24">
        <f t="shared" si="7"/>
        <v>0</v>
      </c>
      <c r="Z14" s="24">
        <f t="shared" si="8"/>
        <v>0</v>
      </c>
      <c r="AA14" s="24">
        <f t="shared" si="9"/>
        <v>30100</v>
      </c>
    </row>
    <row r="15" spans="1:27" ht="14">
      <c r="A15" s="288"/>
      <c r="B15" s="1" t="s">
        <v>20</v>
      </c>
      <c r="C15" s="162"/>
      <c r="D15" s="163"/>
      <c r="E15" s="162"/>
      <c r="F15" s="163"/>
      <c r="G15" s="162"/>
      <c r="H15" s="163"/>
      <c r="I15" s="162"/>
      <c r="J15" s="163"/>
      <c r="K15" s="35"/>
      <c r="L15" s="36"/>
      <c r="M15" s="6"/>
      <c r="N15" s="24"/>
      <c r="O15" s="6"/>
      <c r="P15" s="24"/>
      <c r="Q15" s="24">
        <f t="shared" si="2"/>
        <v>0</v>
      </c>
      <c r="S15" s="295"/>
      <c r="T15" s="20" t="s">
        <v>20</v>
      </c>
      <c r="U15" s="24">
        <f t="shared" si="3"/>
        <v>0</v>
      </c>
      <c r="V15" s="24">
        <f t="shared" si="4"/>
        <v>0</v>
      </c>
      <c r="W15" s="24">
        <f t="shared" si="5"/>
        <v>0</v>
      </c>
      <c r="X15" s="24">
        <f t="shared" si="6"/>
        <v>0</v>
      </c>
      <c r="Y15" s="24">
        <f t="shared" si="7"/>
        <v>0</v>
      </c>
      <c r="Z15" s="24">
        <f t="shared" si="8"/>
        <v>0</v>
      </c>
      <c r="AA15" s="24">
        <f t="shared" si="9"/>
        <v>0</v>
      </c>
    </row>
    <row r="16" spans="1:27" ht="14">
      <c r="A16" s="288"/>
      <c r="B16" s="1" t="s">
        <v>21</v>
      </c>
      <c r="C16" s="162"/>
      <c r="D16" s="163"/>
      <c r="E16" s="162"/>
      <c r="F16" s="163"/>
      <c r="G16" s="162"/>
      <c r="H16" s="163"/>
      <c r="I16" s="162"/>
      <c r="J16" s="163"/>
      <c r="K16" s="35"/>
      <c r="L16" s="36"/>
      <c r="M16" s="6"/>
      <c r="N16" s="24"/>
      <c r="O16" s="6"/>
      <c r="P16" s="24"/>
      <c r="Q16" s="24">
        <f t="shared" si="2"/>
        <v>0</v>
      </c>
      <c r="S16" s="295"/>
      <c r="T16" s="20" t="s">
        <v>21</v>
      </c>
      <c r="U16" s="24">
        <f t="shared" si="3"/>
        <v>0</v>
      </c>
      <c r="V16" s="24">
        <f t="shared" si="4"/>
        <v>0</v>
      </c>
      <c r="W16" s="24">
        <f t="shared" si="5"/>
        <v>0</v>
      </c>
      <c r="X16" s="24">
        <f t="shared" si="6"/>
        <v>0</v>
      </c>
      <c r="Y16" s="24">
        <f t="shared" si="7"/>
        <v>0</v>
      </c>
      <c r="Z16" s="24">
        <f t="shared" si="8"/>
        <v>0</v>
      </c>
      <c r="AA16" s="24">
        <f t="shared" si="9"/>
        <v>0</v>
      </c>
    </row>
    <row r="17" spans="1:27" ht="14">
      <c r="A17" s="288"/>
      <c r="B17" s="1" t="s">
        <v>22</v>
      </c>
      <c r="C17" s="162"/>
      <c r="D17" s="163"/>
      <c r="E17" s="162"/>
      <c r="F17" s="163"/>
      <c r="G17" s="162"/>
      <c r="H17" s="163"/>
      <c r="I17" s="162"/>
      <c r="J17" s="163"/>
      <c r="K17" s="35"/>
      <c r="L17" s="36"/>
      <c r="M17" s="6"/>
      <c r="N17" s="24"/>
      <c r="O17" s="6"/>
      <c r="P17" s="24"/>
      <c r="Q17" s="24">
        <f t="shared" si="2"/>
        <v>0</v>
      </c>
      <c r="S17" s="295"/>
      <c r="T17" s="20" t="s">
        <v>22</v>
      </c>
      <c r="U17" s="24">
        <f t="shared" si="3"/>
        <v>0</v>
      </c>
      <c r="V17" s="24">
        <f t="shared" si="4"/>
        <v>0</v>
      </c>
      <c r="W17" s="24">
        <f t="shared" si="5"/>
        <v>0</v>
      </c>
      <c r="X17" s="24">
        <f t="shared" si="6"/>
        <v>0</v>
      </c>
      <c r="Y17" s="24">
        <f t="shared" si="7"/>
        <v>0</v>
      </c>
      <c r="Z17" s="24">
        <f t="shared" si="8"/>
        <v>0</v>
      </c>
      <c r="AA17" s="24">
        <f t="shared" si="9"/>
        <v>0</v>
      </c>
    </row>
    <row r="18" spans="1:27" ht="14">
      <c r="A18" s="288"/>
      <c r="B18" s="1" t="s">
        <v>23</v>
      </c>
      <c r="C18" s="162"/>
      <c r="D18" s="163"/>
      <c r="E18" s="162"/>
      <c r="F18" s="163"/>
      <c r="G18" s="162"/>
      <c r="H18" s="163"/>
      <c r="I18" s="162"/>
      <c r="J18" s="163"/>
      <c r="K18" s="35"/>
      <c r="L18" s="36"/>
      <c r="M18" s="6"/>
      <c r="N18" s="24"/>
      <c r="O18" s="6"/>
      <c r="P18" s="24"/>
      <c r="Q18" s="24">
        <f t="shared" si="2"/>
        <v>0</v>
      </c>
      <c r="S18" s="295"/>
      <c r="T18" s="20" t="s">
        <v>23</v>
      </c>
      <c r="U18" s="24">
        <f t="shared" si="3"/>
        <v>0</v>
      </c>
      <c r="V18" s="24">
        <f t="shared" si="4"/>
        <v>0</v>
      </c>
      <c r="W18" s="24">
        <f t="shared" si="5"/>
        <v>3800</v>
      </c>
      <c r="X18" s="24">
        <f t="shared" si="6"/>
        <v>0</v>
      </c>
      <c r="Y18" s="24">
        <f t="shared" si="7"/>
        <v>0</v>
      </c>
      <c r="Z18" s="24">
        <f t="shared" si="8"/>
        <v>0</v>
      </c>
      <c r="AA18" s="24">
        <f t="shared" si="9"/>
        <v>3800</v>
      </c>
    </row>
    <row r="19" spans="1:27" ht="14">
      <c r="A19" s="288"/>
      <c r="B19" s="1" t="s">
        <v>19</v>
      </c>
      <c r="C19" s="162"/>
      <c r="D19" s="163"/>
      <c r="E19" s="162"/>
      <c r="F19" s="163"/>
      <c r="G19" s="162"/>
      <c r="H19" s="163"/>
      <c r="I19" s="162"/>
      <c r="J19" s="163"/>
      <c r="K19" s="35"/>
      <c r="L19" s="36"/>
      <c r="M19" s="6"/>
      <c r="N19" s="24"/>
      <c r="O19" s="6"/>
      <c r="P19" s="24"/>
      <c r="Q19" s="24">
        <f t="shared" si="2"/>
        <v>0</v>
      </c>
      <c r="S19" s="295"/>
      <c r="T19" s="20" t="s">
        <v>19</v>
      </c>
      <c r="U19" s="24">
        <f t="shared" si="3"/>
        <v>0</v>
      </c>
      <c r="V19" s="24">
        <f t="shared" si="4"/>
        <v>0</v>
      </c>
      <c r="W19" s="24">
        <f t="shared" si="5"/>
        <v>0</v>
      </c>
      <c r="X19" s="24">
        <f t="shared" si="6"/>
        <v>0</v>
      </c>
      <c r="Y19" s="24">
        <f t="shared" si="7"/>
        <v>9230</v>
      </c>
      <c r="Z19" s="24">
        <f t="shared" si="8"/>
        <v>0</v>
      </c>
      <c r="AA19" s="24">
        <f t="shared" si="9"/>
        <v>9230</v>
      </c>
    </row>
    <row r="20" spans="1:27" ht="14">
      <c r="A20" s="288"/>
      <c r="B20" s="1" t="s">
        <v>30</v>
      </c>
      <c r="C20" s="162"/>
      <c r="D20" s="163"/>
      <c r="E20" s="162"/>
      <c r="F20" s="163"/>
      <c r="G20" s="162"/>
      <c r="H20" s="163"/>
      <c r="I20" s="162"/>
      <c r="J20" s="163"/>
      <c r="K20" s="35"/>
      <c r="L20" s="36"/>
      <c r="M20" s="6"/>
      <c r="N20" s="24"/>
      <c r="O20" s="6"/>
      <c r="P20" s="24"/>
      <c r="Q20" s="24">
        <f t="shared" si="2"/>
        <v>0</v>
      </c>
      <c r="S20" s="295"/>
      <c r="T20" s="20" t="s">
        <v>30</v>
      </c>
      <c r="U20" s="24">
        <f t="shared" si="3"/>
        <v>0</v>
      </c>
      <c r="V20" s="24">
        <f t="shared" si="4"/>
        <v>0</v>
      </c>
      <c r="W20" s="24">
        <f t="shared" si="5"/>
        <v>0</v>
      </c>
      <c r="X20" s="24">
        <f t="shared" si="6"/>
        <v>0</v>
      </c>
      <c r="Y20" s="24">
        <f t="shared" si="7"/>
        <v>0</v>
      </c>
      <c r="Z20" s="24">
        <f t="shared" si="8"/>
        <v>0</v>
      </c>
      <c r="AA20" s="24">
        <f t="shared" si="9"/>
        <v>0</v>
      </c>
    </row>
    <row r="21" spans="1:27" ht="14">
      <c r="A21" s="289"/>
      <c r="B21" s="55" t="s">
        <v>18</v>
      </c>
      <c r="C21" s="161"/>
      <c r="D21" s="161">
        <f>SUM(D13:D20)</f>
        <v>0</v>
      </c>
      <c r="E21" s="161"/>
      <c r="F21" s="161">
        <f>SUM(F13:F20)</f>
        <v>0</v>
      </c>
      <c r="G21" s="161"/>
      <c r="H21" s="161">
        <f>SUM(H13:H20)</f>
        <v>0</v>
      </c>
      <c r="I21" s="161"/>
      <c r="J21" s="161">
        <f>SUM(J13:J20)</f>
        <v>0</v>
      </c>
      <c r="K21" s="52"/>
      <c r="L21" s="52">
        <f>SUM(L13:L20)</f>
        <v>0</v>
      </c>
      <c r="M21" s="52"/>
      <c r="N21" s="52">
        <f>SUM(N13:N20)</f>
        <v>0</v>
      </c>
      <c r="O21" s="52"/>
      <c r="P21" s="52">
        <f>SUM(P13:P20)</f>
        <v>0</v>
      </c>
      <c r="Q21" s="52">
        <f>SUM(Q13:Q20)</f>
        <v>0</v>
      </c>
      <c r="S21" s="296"/>
      <c r="T21" s="59" t="s">
        <v>18</v>
      </c>
      <c r="U21" s="52">
        <f t="shared" ref="U21:AA21" si="10">SUM(U13:U20)</f>
        <v>0</v>
      </c>
      <c r="V21" s="52">
        <f t="shared" si="10"/>
        <v>30000</v>
      </c>
      <c r="W21" s="52">
        <f t="shared" si="10"/>
        <v>33900</v>
      </c>
      <c r="X21" s="52">
        <f t="shared" si="10"/>
        <v>0</v>
      </c>
      <c r="Y21" s="52">
        <f t="shared" si="10"/>
        <v>9230</v>
      </c>
      <c r="Z21" s="52">
        <f t="shared" si="10"/>
        <v>0</v>
      </c>
      <c r="AA21" s="52">
        <f t="shared" si="10"/>
        <v>73130</v>
      </c>
    </row>
    <row r="22" spans="1:27">
      <c r="A22" s="53" t="s">
        <v>24</v>
      </c>
      <c r="B22" s="54"/>
      <c r="C22" s="161"/>
      <c r="D22" s="161">
        <f>D12+D21</f>
        <v>0</v>
      </c>
      <c r="E22" s="161"/>
      <c r="F22" s="161">
        <f>F12+F21</f>
        <v>0</v>
      </c>
      <c r="G22" s="161"/>
      <c r="H22" s="161">
        <f>H12+H21</f>
        <v>0</v>
      </c>
      <c r="I22" s="161"/>
      <c r="J22" s="161">
        <f>J12+J21</f>
        <v>0</v>
      </c>
      <c r="K22" s="52"/>
      <c r="L22" s="52">
        <f>L12+L21</f>
        <v>0</v>
      </c>
      <c r="M22" s="52"/>
      <c r="N22" s="52">
        <f>N12+N21</f>
        <v>886</v>
      </c>
      <c r="O22" s="52"/>
      <c r="P22" s="52">
        <f>P12+P21</f>
        <v>533</v>
      </c>
      <c r="Q22" s="52">
        <f>Q12+Q21</f>
        <v>1419</v>
      </c>
      <c r="S22" s="60" t="s">
        <v>24</v>
      </c>
      <c r="T22" s="54"/>
      <c r="U22" s="52">
        <f t="shared" ref="U22:AA22" si="11">U12+U21</f>
        <v>1419</v>
      </c>
      <c r="V22" s="52">
        <f t="shared" si="11"/>
        <v>32919</v>
      </c>
      <c r="W22" s="52">
        <f t="shared" si="11"/>
        <v>40680</v>
      </c>
      <c r="X22" s="52">
        <f t="shared" si="11"/>
        <v>6555</v>
      </c>
      <c r="Y22" s="52">
        <f t="shared" si="11"/>
        <v>16438</v>
      </c>
      <c r="Z22" s="52">
        <f t="shared" si="11"/>
        <v>0</v>
      </c>
      <c r="AA22" s="52">
        <f t="shared" si="11"/>
        <v>98011</v>
      </c>
    </row>
    <row r="23" spans="1:27">
      <c r="A23" s="57" t="s">
        <v>25</v>
      </c>
      <c r="B23" s="56"/>
      <c r="C23" s="164"/>
      <c r="D23" s="164">
        <f>D4+D8-D22</f>
        <v>86605</v>
      </c>
      <c r="E23" s="164"/>
      <c r="F23" s="164">
        <f>F4+F8-F22</f>
        <v>86605</v>
      </c>
      <c r="G23" s="164"/>
      <c r="H23" s="164">
        <f>H4+H8-H22</f>
        <v>86605</v>
      </c>
      <c r="I23" s="164"/>
      <c r="J23" s="164">
        <f>J4+J8-J22</f>
        <v>86605</v>
      </c>
      <c r="K23" s="58"/>
      <c r="L23" s="58">
        <f>L4+L8-L22</f>
        <v>86605</v>
      </c>
      <c r="M23" s="58"/>
      <c r="N23" s="58">
        <f>N4+N8-N22</f>
        <v>85719</v>
      </c>
      <c r="O23" s="58"/>
      <c r="P23" s="58">
        <f>P4+P8-P22</f>
        <v>85186</v>
      </c>
      <c r="Q23" s="58">
        <f>Q4+Q8-Q22</f>
        <v>85186</v>
      </c>
      <c r="S23" s="48" t="s">
        <v>25</v>
      </c>
      <c r="T23" s="8"/>
      <c r="U23" s="23">
        <f t="shared" ref="U23:AA23" si="12">U4+U8-U22</f>
        <v>85186</v>
      </c>
      <c r="V23" s="23">
        <f t="shared" si="12"/>
        <v>52267</v>
      </c>
      <c r="W23" s="23">
        <f t="shared" si="12"/>
        <v>121687</v>
      </c>
      <c r="X23" s="23">
        <f t="shared" si="12"/>
        <v>115132</v>
      </c>
      <c r="Y23" s="23">
        <f t="shared" si="12"/>
        <v>98694</v>
      </c>
      <c r="Z23" s="23">
        <f t="shared" si="12"/>
        <v>98694</v>
      </c>
      <c r="AA23" s="23">
        <f t="shared" si="12"/>
        <v>98694</v>
      </c>
    </row>
    <row r="24" spans="1:27">
      <c r="A24" s="13" t="s">
        <v>12</v>
      </c>
      <c r="B24" s="14"/>
      <c r="C24" s="165"/>
      <c r="D24" s="166"/>
      <c r="E24" s="165"/>
      <c r="F24" s="166"/>
      <c r="G24" s="165"/>
      <c r="H24" s="166"/>
      <c r="I24" s="165"/>
      <c r="J24" s="166"/>
      <c r="K24" s="26"/>
      <c r="L24" s="27"/>
      <c r="M24" s="13"/>
      <c r="N24" s="14"/>
      <c r="O24" s="13"/>
      <c r="P24" s="14"/>
      <c r="Q24" s="7"/>
      <c r="S24" s="49" t="s">
        <v>12</v>
      </c>
      <c r="T24" s="14"/>
      <c r="U24" s="7"/>
      <c r="V24" s="7"/>
      <c r="W24" s="7"/>
      <c r="X24" s="7"/>
      <c r="Y24" s="7"/>
      <c r="Z24" s="7"/>
      <c r="AA24" s="7"/>
    </row>
    <row r="25" spans="1:27">
      <c r="A25" s="17"/>
      <c r="B25" s="18"/>
      <c r="C25" s="167"/>
      <c r="D25" s="168"/>
      <c r="E25" s="167"/>
      <c r="F25" s="168"/>
      <c r="G25" s="167"/>
      <c r="H25" s="168"/>
      <c r="I25" s="167"/>
      <c r="J25" s="168"/>
      <c r="K25" s="28"/>
      <c r="L25" s="29"/>
      <c r="M25" s="17"/>
      <c r="N25" s="18"/>
      <c r="O25" s="17"/>
      <c r="P25" s="18"/>
      <c r="Q25" s="19"/>
      <c r="S25" s="17"/>
      <c r="T25" s="18"/>
      <c r="U25" s="19"/>
      <c r="V25" s="19"/>
      <c r="W25" s="19"/>
      <c r="X25" s="19"/>
      <c r="Y25" s="19"/>
      <c r="Z25" s="19"/>
      <c r="AA25" s="19"/>
    </row>
    <row r="26" spans="1:27">
      <c r="A26" s="17"/>
      <c r="B26" s="18"/>
      <c r="C26" s="167"/>
      <c r="D26" s="168"/>
      <c r="E26" s="167"/>
      <c r="F26" s="168"/>
      <c r="G26" s="167"/>
      <c r="H26" s="168"/>
      <c r="I26" s="167"/>
      <c r="J26" s="168"/>
      <c r="K26" s="28"/>
      <c r="L26" s="29"/>
      <c r="M26" s="17"/>
      <c r="N26" s="18"/>
      <c r="O26" s="17"/>
      <c r="P26" s="18"/>
      <c r="Q26" s="19"/>
      <c r="S26" s="17"/>
      <c r="T26" s="18"/>
      <c r="U26" s="19"/>
      <c r="V26" s="19"/>
      <c r="W26" s="19"/>
      <c r="X26" s="19"/>
      <c r="Y26" s="19"/>
      <c r="Z26" s="19"/>
      <c r="AA26" s="19"/>
    </row>
    <row r="27" spans="1:27">
      <c r="A27" s="17"/>
      <c r="B27" s="18"/>
      <c r="C27" s="167"/>
      <c r="D27" s="168"/>
      <c r="E27" s="167"/>
      <c r="F27" s="168"/>
      <c r="G27" s="167"/>
      <c r="H27" s="168"/>
      <c r="I27" s="167"/>
      <c r="J27" s="168"/>
      <c r="K27" s="28"/>
      <c r="L27" s="29"/>
      <c r="M27" s="17"/>
      <c r="N27" s="18"/>
      <c r="O27" s="17"/>
      <c r="P27" s="18"/>
      <c r="Q27" s="19"/>
      <c r="S27" s="17"/>
      <c r="T27" s="18"/>
      <c r="U27" s="19"/>
      <c r="V27" s="19"/>
      <c r="W27" s="19"/>
      <c r="X27" s="19"/>
      <c r="Y27" s="19"/>
      <c r="Z27" s="19"/>
      <c r="AA27" s="19"/>
    </row>
    <row r="28" spans="1:27">
      <c r="A28" s="17"/>
      <c r="B28" s="18"/>
      <c r="C28" s="167"/>
      <c r="D28" s="168"/>
      <c r="E28" s="167"/>
      <c r="F28" s="168"/>
      <c r="G28" s="167"/>
      <c r="H28" s="168"/>
      <c r="I28" s="167"/>
      <c r="J28" s="168"/>
      <c r="K28" s="28"/>
      <c r="L28" s="29"/>
      <c r="M28" s="17"/>
      <c r="N28" s="18"/>
      <c r="O28" s="17"/>
      <c r="P28" s="18"/>
      <c r="Q28" s="19"/>
      <c r="S28" s="17"/>
      <c r="T28" s="18"/>
      <c r="U28" s="19"/>
      <c r="V28" s="19"/>
      <c r="W28" s="19"/>
      <c r="X28" s="19"/>
      <c r="Y28" s="19"/>
      <c r="Z28" s="19"/>
      <c r="AA28" s="19"/>
    </row>
    <row r="29" spans="1:27">
      <c r="A29" s="17"/>
      <c r="B29" s="18"/>
      <c r="C29" s="167"/>
      <c r="D29" s="168"/>
      <c r="E29" s="167"/>
      <c r="F29" s="168"/>
      <c r="G29" s="167"/>
      <c r="H29" s="168"/>
      <c r="I29" s="167"/>
      <c r="J29" s="168"/>
      <c r="K29" s="28"/>
      <c r="L29" s="29"/>
      <c r="M29" s="17"/>
      <c r="N29" s="18"/>
      <c r="O29" s="17"/>
      <c r="P29" s="18"/>
      <c r="Q29" s="19"/>
      <c r="S29" s="17"/>
      <c r="T29" s="18"/>
      <c r="U29" s="19"/>
      <c r="V29" s="19"/>
      <c r="W29" s="19"/>
      <c r="X29" s="19"/>
      <c r="Y29" s="19"/>
      <c r="Z29" s="19"/>
      <c r="AA29" s="19"/>
    </row>
    <row r="30" spans="1:27">
      <c r="A30" s="17"/>
      <c r="B30" s="18"/>
      <c r="C30" s="167"/>
      <c r="D30" s="168"/>
      <c r="E30" s="167"/>
      <c r="F30" s="168"/>
      <c r="G30" s="167"/>
      <c r="H30" s="168"/>
      <c r="I30" s="167"/>
      <c r="J30" s="168"/>
      <c r="K30" s="28"/>
      <c r="L30" s="29"/>
      <c r="M30" s="17"/>
      <c r="N30" s="18"/>
      <c r="O30" s="17"/>
      <c r="P30" s="18"/>
      <c r="Q30" s="19"/>
      <c r="S30" s="17"/>
      <c r="T30" s="18"/>
      <c r="U30" s="19"/>
      <c r="V30" s="19"/>
      <c r="W30" s="19"/>
      <c r="X30" s="19"/>
      <c r="Y30" s="19"/>
      <c r="Z30" s="19"/>
      <c r="AA30" s="19"/>
    </row>
    <row r="31" spans="1:27">
      <c r="A31" s="15"/>
      <c r="B31" s="16"/>
      <c r="C31" s="169"/>
      <c r="D31" s="170"/>
      <c r="E31" s="169"/>
      <c r="F31" s="170"/>
      <c r="G31" s="169"/>
      <c r="H31" s="170"/>
      <c r="I31" s="169"/>
      <c r="J31" s="170"/>
      <c r="K31" s="30"/>
      <c r="L31" s="31"/>
      <c r="M31" s="15"/>
      <c r="N31" s="16"/>
      <c r="O31" s="15"/>
      <c r="P31" s="16"/>
      <c r="Q31" s="5"/>
      <c r="S31" s="15"/>
      <c r="T31" s="16"/>
      <c r="U31" s="5"/>
      <c r="V31" s="5"/>
      <c r="W31" s="5"/>
      <c r="X31" s="5"/>
      <c r="Y31" s="5"/>
      <c r="Z31" s="5"/>
      <c r="AA31" s="5"/>
    </row>
    <row r="32" spans="1:27"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7">
      <c r="A33" s="21" t="str">
        <f>A1</f>
        <v>2021年</v>
      </c>
      <c r="B33" s="21"/>
      <c r="C33" s="46" t="str">
        <f>C1</f>
        <v>4月</v>
      </c>
      <c r="D33" s="47" t="s">
        <v>43</v>
      </c>
      <c r="E33" s="47"/>
      <c r="F33" s="47"/>
      <c r="G33" s="47"/>
      <c r="H33" s="47"/>
      <c r="I33" s="47"/>
      <c r="J33" s="47"/>
      <c r="K33" s="47"/>
      <c r="L33" s="47"/>
    </row>
    <row r="34" spans="1:17" ht="11.25" customHeight="1">
      <c r="A34" s="283"/>
      <c r="B34" s="284"/>
      <c r="C34" s="32">
        <v>4</v>
      </c>
      <c r="D34" s="12" t="s">
        <v>33</v>
      </c>
      <c r="E34" s="33">
        <v>5</v>
      </c>
      <c r="F34" s="22" t="s">
        <v>34</v>
      </c>
      <c r="G34" s="33">
        <v>6</v>
      </c>
      <c r="H34" s="22" t="s">
        <v>37</v>
      </c>
      <c r="I34" s="33">
        <v>7</v>
      </c>
      <c r="J34" s="22" t="s">
        <v>38</v>
      </c>
      <c r="K34" s="33">
        <v>8</v>
      </c>
      <c r="L34" s="22" t="s">
        <v>39</v>
      </c>
      <c r="M34" s="2">
        <v>9</v>
      </c>
      <c r="N34" s="22" t="s">
        <v>40</v>
      </c>
      <c r="O34" s="2">
        <v>10</v>
      </c>
      <c r="P34" s="22" t="s">
        <v>41</v>
      </c>
      <c r="Q34" s="290" t="s">
        <v>42</v>
      </c>
    </row>
    <row r="35" spans="1:17" ht="11.25" customHeight="1">
      <c r="A35" s="285"/>
      <c r="B35" s="286"/>
      <c r="C35" s="34" t="s">
        <v>31</v>
      </c>
      <c r="D35" s="34" t="s">
        <v>32</v>
      </c>
      <c r="E35" s="34" t="s">
        <v>31</v>
      </c>
      <c r="F35" s="34" t="s">
        <v>32</v>
      </c>
      <c r="G35" s="34" t="s">
        <v>31</v>
      </c>
      <c r="H35" s="34" t="s">
        <v>32</v>
      </c>
      <c r="I35" s="34" t="s">
        <v>31</v>
      </c>
      <c r="J35" s="34" t="s">
        <v>32</v>
      </c>
      <c r="K35" s="34" t="s">
        <v>31</v>
      </c>
      <c r="L35" s="34" t="s">
        <v>32</v>
      </c>
      <c r="M35" s="11" t="s">
        <v>31</v>
      </c>
      <c r="N35" s="11" t="s">
        <v>32</v>
      </c>
      <c r="O35" s="11" t="s">
        <v>31</v>
      </c>
      <c r="P35" s="11" t="s">
        <v>32</v>
      </c>
      <c r="Q35" s="291"/>
    </row>
    <row r="36" spans="1:17">
      <c r="A36" s="53" t="s">
        <v>13</v>
      </c>
      <c r="B36" s="54"/>
      <c r="C36" s="50"/>
      <c r="D36" s="51">
        <f>P23</f>
        <v>85186</v>
      </c>
      <c r="E36" s="50"/>
      <c r="F36" s="52">
        <f>D55</f>
        <v>85186</v>
      </c>
      <c r="G36" s="50"/>
      <c r="H36" s="52">
        <f>F55</f>
        <v>84491</v>
      </c>
      <c r="I36" s="50"/>
      <c r="J36" s="52">
        <f>H55</f>
        <v>83997</v>
      </c>
      <c r="K36" s="50"/>
      <c r="L36" s="52">
        <f>J55</f>
        <v>83793</v>
      </c>
      <c r="M36" s="50"/>
      <c r="N36" s="52">
        <f>L55</f>
        <v>83686</v>
      </c>
      <c r="O36" s="50"/>
      <c r="P36" s="52">
        <f>N55</f>
        <v>82799</v>
      </c>
      <c r="Q36" s="51">
        <f>D36</f>
        <v>85186</v>
      </c>
    </row>
    <row r="37" spans="1:17" ht="13" customHeight="1">
      <c r="A37" s="280" t="s">
        <v>36</v>
      </c>
      <c r="B37" s="5" t="s">
        <v>55</v>
      </c>
      <c r="C37" s="35"/>
      <c r="D37" s="36"/>
      <c r="E37" s="35"/>
      <c r="F37" s="36"/>
      <c r="G37" s="35"/>
      <c r="H37" s="36"/>
      <c r="I37" s="35"/>
      <c r="J37" s="36"/>
      <c r="K37" s="35"/>
      <c r="L37" s="36"/>
      <c r="M37" s="6"/>
      <c r="N37" s="24"/>
      <c r="O37" s="6"/>
      <c r="P37" s="24"/>
      <c r="Q37" s="24">
        <f>SUM(D37,F37,H37,J37,L37,N37,P37)</f>
        <v>0</v>
      </c>
    </row>
    <row r="38" spans="1:17">
      <c r="A38" s="281"/>
      <c r="B38" s="6" t="s">
        <v>11</v>
      </c>
      <c r="C38" s="35"/>
      <c r="D38" s="36"/>
      <c r="E38" s="35"/>
      <c r="F38" s="36"/>
      <c r="G38" s="35"/>
      <c r="H38" s="36"/>
      <c r="I38" s="35"/>
      <c r="J38" s="36"/>
      <c r="K38" s="35"/>
      <c r="L38" s="36"/>
      <c r="M38" s="6"/>
      <c r="N38" s="24"/>
      <c r="O38" s="6"/>
      <c r="P38" s="24"/>
      <c r="Q38" s="24">
        <f>SUM(D38,F38,H38,J38,L38,N38,P38)</f>
        <v>0</v>
      </c>
    </row>
    <row r="39" spans="1:17">
      <c r="A39" s="282"/>
      <c r="B39" s="7" t="s">
        <v>14</v>
      </c>
      <c r="C39" s="35"/>
      <c r="D39" s="36"/>
      <c r="E39" s="35"/>
      <c r="F39" s="36"/>
      <c r="G39" s="35"/>
      <c r="H39" s="36"/>
      <c r="I39" s="35"/>
      <c r="J39" s="36"/>
      <c r="K39" s="35"/>
      <c r="L39" s="36"/>
      <c r="M39" s="6"/>
      <c r="N39" s="24"/>
      <c r="O39" s="6"/>
      <c r="P39" s="24"/>
      <c r="Q39" s="24">
        <f>SUM(D39,F39,H39,J39,L39,N39,P39)</f>
        <v>0</v>
      </c>
    </row>
    <row r="40" spans="1:17">
      <c r="A40" s="53" t="s">
        <v>15</v>
      </c>
      <c r="B40" s="54"/>
      <c r="C40" s="50"/>
      <c r="D40" s="52">
        <f>SUM(D37:D39)</f>
        <v>0</v>
      </c>
      <c r="E40" s="50"/>
      <c r="F40" s="52">
        <f>SUM(F37:F39)</f>
        <v>0</v>
      </c>
      <c r="G40" s="50"/>
      <c r="H40" s="52">
        <f>SUM(H37:H39)</f>
        <v>0</v>
      </c>
      <c r="I40" s="50"/>
      <c r="J40" s="52">
        <f>SUM(J37:J39)</f>
        <v>0</v>
      </c>
      <c r="K40" s="50"/>
      <c r="L40" s="52">
        <f>SUM(L37:L39)</f>
        <v>0</v>
      </c>
      <c r="M40" s="50"/>
      <c r="N40" s="52">
        <f>SUM(N37:N39)</f>
        <v>0</v>
      </c>
      <c r="O40" s="50"/>
      <c r="P40" s="52">
        <f>SUM(P37:P39)</f>
        <v>0</v>
      </c>
      <c r="Q40" s="52">
        <f>SUM(Q37:Q39)</f>
        <v>0</v>
      </c>
    </row>
    <row r="41" spans="1:17" ht="13" customHeight="1">
      <c r="A41" s="287" t="s">
        <v>28</v>
      </c>
      <c r="B41" s="1" t="s">
        <v>16</v>
      </c>
      <c r="C41" s="35"/>
      <c r="D41" s="36"/>
      <c r="E41" s="35"/>
      <c r="F41" s="36"/>
      <c r="G41" s="35"/>
      <c r="H41" s="36"/>
      <c r="I41" s="35"/>
      <c r="J41" s="36"/>
      <c r="K41" s="35"/>
      <c r="L41" s="36"/>
      <c r="M41" s="6"/>
      <c r="N41" s="24"/>
      <c r="O41" s="6"/>
      <c r="P41" s="24"/>
      <c r="Q41" s="24">
        <f>SUM(D41,F41,H41,J41,L41,N41,P41)</f>
        <v>0</v>
      </c>
    </row>
    <row r="42" spans="1:17" ht="13" customHeight="1">
      <c r="A42" s="288"/>
      <c r="B42" s="1" t="s">
        <v>17</v>
      </c>
      <c r="C42" s="35"/>
      <c r="D42" s="36"/>
      <c r="E42" s="35"/>
      <c r="F42" s="36"/>
      <c r="G42" s="35"/>
      <c r="H42" s="36"/>
      <c r="I42" s="35"/>
      <c r="J42" s="36"/>
      <c r="K42" s="35"/>
      <c r="L42" s="36"/>
      <c r="M42" s="6"/>
      <c r="N42" s="24"/>
      <c r="O42" s="6"/>
      <c r="P42" s="24"/>
      <c r="Q42" s="24">
        <f>SUM(D42,F42,H42,J42,L42,N42,P42)</f>
        <v>0</v>
      </c>
    </row>
    <row r="43" spans="1:17" ht="13" customHeight="1">
      <c r="A43" s="288"/>
      <c r="B43" s="1" t="s">
        <v>26</v>
      </c>
      <c r="C43" s="35" t="s">
        <v>225</v>
      </c>
      <c r="D43" s="36"/>
      <c r="E43" s="35" t="s">
        <v>227</v>
      </c>
      <c r="F43" s="36">
        <f>118+577</f>
        <v>695</v>
      </c>
      <c r="G43" s="35" t="s">
        <v>228</v>
      </c>
      <c r="H43" s="36">
        <v>494</v>
      </c>
      <c r="I43" s="35" t="s">
        <v>226</v>
      </c>
      <c r="J43" s="36">
        <v>204</v>
      </c>
      <c r="K43" s="35" t="s">
        <v>229</v>
      </c>
      <c r="L43" s="36">
        <f>107</f>
        <v>107</v>
      </c>
      <c r="M43" s="6" t="s">
        <v>230</v>
      </c>
      <c r="N43" s="24">
        <f>50+837</f>
        <v>887</v>
      </c>
      <c r="O43" s="6" t="s">
        <v>138</v>
      </c>
      <c r="P43" s="24">
        <v>532</v>
      </c>
      <c r="Q43" s="24">
        <f>SUM(D43,F43,H43,J43,L43,N43,P43)</f>
        <v>2919</v>
      </c>
    </row>
    <row r="44" spans="1:17" ht="14">
      <c r="A44" s="288"/>
      <c r="B44" s="55" t="s">
        <v>18</v>
      </c>
      <c r="C44" s="50"/>
      <c r="D44" s="52">
        <f>SUM(D41:D43)</f>
        <v>0</v>
      </c>
      <c r="E44" s="50"/>
      <c r="F44" s="52">
        <f>SUM(F41:F43)</f>
        <v>695</v>
      </c>
      <c r="G44" s="50"/>
      <c r="H44" s="52">
        <f>SUM(H41:H43)</f>
        <v>494</v>
      </c>
      <c r="I44" s="50"/>
      <c r="J44" s="52">
        <f>SUM(J41:J43)</f>
        <v>204</v>
      </c>
      <c r="K44" s="50"/>
      <c r="L44" s="52">
        <f>SUM(L41:L43)</f>
        <v>107</v>
      </c>
      <c r="M44" s="50"/>
      <c r="N44" s="52">
        <f>SUM(N41:N43)</f>
        <v>887</v>
      </c>
      <c r="O44" s="50"/>
      <c r="P44" s="52">
        <f>SUM(P41:P43)</f>
        <v>532</v>
      </c>
      <c r="Q44" s="52">
        <f>SUM(Q41:Q43)</f>
        <v>2919</v>
      </c>
    </row>
    <row r="45" spans="1:17" ht="14">
      <c r="A45" s="288"/>
      <c r="B45" s="1" t="s">
        <v>27</v>
      </c>
      <c r="C45" s="35"/>
      <c r="D45" s="36"/>
      <c r="E45" s="35"/>
      <c r="F45" s="36"/>
      <c r="G45" s="35"/>
      <c r="H45" s="36"/>
      <c r="I45" s="35"/>
      <c r="J45" s="36"/>
      <c r="K45" s="35"/>
      <c r="L45" s="36"/>
      <c r="M45" s="6"/>
      <c r="N45" s="24"/>
      <c r="O45" s="6" t="s">
        <v>107</v>
      </c>
      <c r="P45" s="24">
        <v>30000</v>
      </c>
      <c r="Q45" s="24">
        <f t="shared" ref="Q45:Q52" si="13">SUM(D45,F45,H45,J45,L45,N45,P45)</f>
        <v>30000</v>
      </c>
    </row>
    <row r="46" spans="1:17" ht="14">
      <c r="A46" s="288"/>
      <c r="B46" s="1" t="s">
        <v>29</v>
      </c>
      <c r="C46" s="35"/>
      <c r="D46" s="36"/>
      <c r="E46" s="35"/>
      <c r="F46" s="36"/>
      <c r="G46" s="35"/>
      <c r="H46" s="36"/>
      <c r="I46" s="35"/>
      <c r="J46" s="36"/>
      <c r="K46" s="35"/>
      <c r="L46" s="36"/>
      <c r="M46" s="6"/>
      <c r="N46" s="24"/>
      <c r="O46" s="6"/>
      <c r="P46" s="24"/>
      <c r="Q46" s="24">
        <f t="shared" si="13"/>
        <v>0</v>
      </c>
    </row>
    <row r="47" spans="1:17" ht="14">
      <c r="A47" s="288"/>
      <c r="B47" s="1" t="s">
        <v>20</v>
      </c>
      <c r="C47" s="35"/>
      <c r="D47" s="36"/>
      <c r="E47" s="35"/>
      <c r="F47" s="36"/>
      <c r="G47" s="35"/>
      <c r="H47" s="36"/>
      <c r="I47" s="35"/>
      <c r="J47" s="36"/>
      <c r="K47" s="35"/>
      <c r="L47" s="36"/>
      <c r="M47" s="6"/>
      <c r="N47" s="24"/>
      <c r="O47" s="6"/>
      <c r="P47" s="24"/>
      <c r="Q47" s="24">
        <f t="shared" si="13"/>
        <v>0</v>
      </c>
    </row>
    <row r="48" spans="1:17" ht="14">
      <c r="A48" s="288"/>
      <c r="B48" s="1" t="s">
        <v>21</v>
      </c>
      <c r="C48" s="35"/>
      <c r="D48" s="36"/>
      <c r="E48" s="35"/>
      <c r="F48" s="36"/>
      <c r="G48" s="35"/>
      <c r="H48" s="36"/>
      <c r="I48" s="35"/>
      <c r="J48" s="36"/>
      <c r="K48" s="35"/>
      <c r="L48" s="36"/>
      <c r="M48" s="6"/>
      <c r="N48" s="24"/>
      <c r="O48" s="6"/>
      <c r="P48" s="24"/>
      <c r="Q48" s="24">
        <f t="shared" si="13"/>
        <v>0</v>
      </c>
    </row>
    <row r="49" spans="1:17" ht="14">
      <c r="A49" s="288"/>
      <c r="B49" s="1" t="s">
        <v>22</v>
      </c>
      <c r="C49" s="35"/>
      <c r="D49" s="36"/>
      <c r="E49" s="35"/>
      <c r="F49" s="36"/>
      <c r="G49" s="35"/>
      <c r="H49" s="36"/>
      <c r="I49" s="35"/>
      <c r="J49" s="36"/>
      <c r="K49" s="35"/>
      <c r="L49" s="36"/>
      <c r="M49" s="6"/>
      <c r="N49" s="24"/>
      <c r="O49" s="6"/>
      <c r="P49" s="24"/>
      <c r="Q49" s="24">
        <f t="shared" si="13"/>
        <v>0</v>
      </c>
    </row>
    <row r="50" spans="1:17" ht="14">
      <c r="A50" s="288"/>
      <c r="B50" s="1" t="s">
        <v>23</v>
      </c>
      <c r="C50" s="35"/>
      <c r="D50" s="36"/>
      <c r="E50" s="35"/>
      <c r="F50" s="36"/>
      <c r="G50" s="35"/>
      <c r="H50" s="36"/>
      <c r="I50" s="35"/>
      <c r="J50" s="36"/>
      <c r="K50" s="35"/>
      <c r="L50" s="36"/>
      <c r="M50" s="6"/>
      <c r="N50" s="24"/>
      <c r="O50" s="6"/>
      <c r="P50" s="24"/>
      <c r="Q50" s="24">
        <f t="shared" si="13"/>
        <v>0</v>
      </c>
    </row>
    <row r="51" spans="1:17" ht="14">
      <c r="A51" s="288"/>
      <c r="B51" s="1" t="s">
        <v>19</v>
      </c>
      <c r="C51" s="35"/>
      <c r="D51" s="36"/>
      <c r="E51" s="35"/>
      <c r="F51" s="36"/>
      <c r="G51" s="35"/>
      <c r="H51" s="36"/>
      <c r="I51" s="35"/>
      <c r="J51" s="36"/>
      <c r="K51" s="35"/>
      <c r="L51" s="36"/>
      <c r="M51" s="6"/>
      <c r="N51" s="24"/>
      <c r="O51" s="6"/>
      <c r="P51" s="24"/>
      <c r="Q51" s="24">
        <f t="shared" si="13"/>
        <v>0</v>
      </c>
    </row>
    <row r="52" spans="1:17" ht="14">
      <c r="A52" s="288"/>
      <c r="B52" s="1" t="s">
        <v>30</v>
      </c>
      <c r="C52" s="35"/>
      <c r="D52" s="36"/>
      <c r="E52" s="35"/>
      <c r="F52" s="36"/>
      <c r="G52" s="35"/>
      <c r="H52" s="36"/>
      <c r="I52" s="35"/>
      <c r="J52" s="36"/>
      <c r="K52" s="35"/>
      <c r="L52" s="36"/>
      <c r="M52" s="6"/>
      <c r="N52" s="24"/>
      <c r="O52" s="6"/>
      <c r="P52" s="24"/>
      <c r="Q52" s="24">
        <f t="shared" si="13"/>
        <v>0</v>
      </c>
    </row>
    <row r="53" spans="1:17" ht="14">
      <c r="A53" s="289"/>
      <c r="B53" s="55" t="s">
        <v>18</v>
      </c>
      <c r="C53" s="52"/>
      <c r="D53" s="52">
        <f>SUM(D45:D52)</f>
        <v>0</v>
      </c>
      <c r="E53" s="52"/>
      <c r="F53" s="52">
        <f>SUM(F45:F52)</f>
        <v>0</v>
      </c>
      <c r="G53" s="52"/>
      <c r="H53" s="52">
        <f>SUM(H45:H52)</f>
        <v>0</v>
      </c>
      <c r="I53" s="52"/>
      <c r="J53" s="52">
        <f>SUM(J45:J52)</f>
        <v>0</v>
      </c>
      <c r="K53" s="52"/>
      <c r="L53" s="52">
        <f>SUM(L45:L52)</f>
        <v>0</v>
      </c>
      <c r="M53" s="52"/>
      <c r="N53" s="52">
        <f>SUM(N45:N52)</f>
        <v>0</v>
      </c>
      <c r="O53" s="52"/>
      <c r="P53" s="52">
        <f>SUM(P45:P52)</f>
        <v>30000</v>
      </c>
      <c r="Q53" s="52">
        <f>SUM(Q45:Q52)</f>
        <v>30000</v>
      </c>
    </row>
    <row r="54" spans="1:17">
      <c r="A54" s="53" t="s">
        <v>24</v>
      </c>
      <c r="B54" s="54"/>
      <c r="C54" s="52"/>
      <c r="D54" s="52">
        <f>D44+D53</f>
        <v>0</v>
      </c>
      <c r="E54" s="52"/>
      <c r="F54" s="52">
        <f>F44+F53</f>
        <v>695</v>
      </c>
      <c r="G54" s="52"/>
      <c r="H54" s="52">
        <f>H44+H53</f>
        <v>494</v>
      </c>
      <c r="I54" s="52"/>
      <c r="J54" s="52">
        <f>J44+J53</f>
        <v>204</v>
      </c>
      <c r="K54" s="52"/>
      <c r="L54" s="52">
        <f>L44+L53</f>
        <v>107</v>
      </c>
      <c r="M54" s="52"/>
      <c r="N54" s="52">
        <f>N44+N53</f>
        <v>887</v>
      </c>
      <c r="O54" s="52"/>
      <c r="P54" s="52">
        <f>P44+P53</f>
        <v>30532</v>
      </c>
      <c r="Q54" s="52">
        <f>Q44+Q53</f>
        <v>32919</v>
      </c>
    </row>
    <row r="55" spans="1:17">
      <c r="A55" s="57" t="s">
        <v>25</v>
      </c>
      <c r="B55" s="56"/>
      <c r="C55" s="58"/>
      <c r="D55" s="58">
        <f>D36+D40-D54</f>
        <v>85186</v>
      </c>
      <c r="E55" s="58"/>
      <c r="F55" s="58">
        <f>F36+F40-F54</f>
        <v>84491</v>
      </c>
      <c r="G55" s="58"/>
      <c r="H55" s="58">
        <f>H36+H40-H54</f>
        <v>83997</v>
      </c>
      <c r="I55" s="58"/>
      <c r="J55" s="58">
        <f>J36+J40-J54</f>
        <v>83793</v>
      </c>
      <c r="K55" s="58"/>
      <c r="L55" s="58">
        <f>L36+L40-L54</f>
        <v>83686</v>
      </c>
      <c r="M55" s="58"/>
      <c r="N55" s="58">
        <f>N36+N40-N54</f>
        <v>82799</v>
      </c>
      <c r="O55" s="58"/>
      <c r="P55" s="58">
        <f>P36+P40-P54</f>
        <v>52267</v>
      </c>
      <c r="Q55" s="58">
        <f>Q36+Q40-Q54</f>
        <v>52267</v>
      </c>
    </row>
    <row r="56" spans="1:17">
      <c r="A56" s="13" t="s">
        <v>12</v>
      </c>
      <c r="B56" s="14"/>
      <c r="C56" s="26"/>
      <c r="D56" s="27"/>
      <c r="E56" s="26"/>
      <c r="F56" s="27"/>
      <c r="G56" s="26"/>
      <c r="H56" s="27"/>
      <c r="I56" s="26"/>
      <c r="J56" s="27"/>
      <c r="K56" s="26"/>
      <c r="L56" s="27"/>
      <c r="M56" s="13"/>
      <c r="N56" s="14"/>
      <c r="O56" s="13" t="s">
        <v>231</v>
      </c>
      <c r="P56" s="14"/>
      <c r="Q56" s="7"/>
    </row>
    <row r="57" spans="1:17">
      <c r="A57" s="17"/>
      <c r="B57" s="18"/>
      <c r="C57" s="28"/>
      <c r="D57" s="29"/>
      <c r="E57" s="28"/>
      <c r="F57" s="29"/>
      <c r="G57" s="28"/>
      <c r="H57" s="29"/>
      <c r="I57" s="28"/>
      <c r="J57" s="29"/>
      <c r="K57" s="28"/>
      <c r="L57" s="29"/>
      <c r="M57" s="17"/>
      <c r="N57" s="18"/>
      <c r="O57" s="17"/>
      <c r="P57" s="18"/>
      <c r="Q57" s="19"/>
    </row>
    <row r="58" spans="1:17">
      <c r="A58" s="17"/>
      <c r="B58" s="18"/>
      <c r="C58" s="28"/>
      <c r="D58" s="29"/>
      <c r="E58" s="28"/>
      <c r="F58" s="29"/>
      <c r="G58" s="28"/>
      <c r="H58" s="29"/>
      <c r="I58" s="28"/>
      <c r="J58" s="29"/>
      <c r="K58" s="28"/>
      <c r="L58" s="29"/>
      <c r="M58" s="17"/>
      <c r="N58" s="18"/>
      <c r="O58" s="17"/>
      <c r="P58" s="18"/>
      <c r="Q58" s="19"/>
    </row>
    <row r="59" spans="1:17">
      <c r="A59" s="17"/>
      <c r="B59" s="18"/>
      <c r="C59" s="28"/>
      <c r="D59" s="29"/>
      <c r="E59" s="28"/>
      <c r="F59" s="29"/>
      <c r="G59" s="28"/>
      <c r="H59" s="29"/>
      <c r="I59" s="28"/>
      <c r="J59" s="29"/>
      <c r="K59" s="28"/>
      <c r="L59" s="29"/>
      <c r="M59" s="17"/>
      <c r="N59" s="18"/>
      <c r="O59" s="17"/>
      <c r="P59" s="18"/>
      <c r="Q59" s="19"/>
    </row>
    <row r="60" spans="1:17">
      <c r="A60" s="17"/>
      <c r="B60" s="18"/>
      <c r="C60" s="28"/>
      <c r="D60" s="29"/>
      <c r="E60" s="28"/>
      <c r="F60" s="29"/>
      <c r="G60" s="28"/>
      <c r="H60" s="29"/>
      <c r="I60" s="28"/>
      <c r="J60" s="29"/>
      <c r="K60" s="28"/>
      <c r="L60" s="29"/>
      <c r="M60" s="17"/>
      <c r="N60" s="18"/>
      <c r="O60" s="17"/>
      <c r="P60" s="18"/>
      <c r="Q60" s="19"/>
    </row>
    <row r="61" spans="1:17">
      <c r="A61" s="17"/>
      <c r="B61" s="18"/>
      <c r="C61" s="28"/>
      <c r="D61" s="29"/>
      <c r="E61" s="28"/>
      <c r="F61" s="29"/>
      <c r="G61" s="28"/>
      <c r="H61" s="29"/>
      <c r="I61" s="28"/>
      <c r="J61" s="29"/>
      <c r="K61" s="28"/>
      <c r="L61" s="29"/>
      <c r="M61" s="17"/>
      <c r="N61" s="18"/>
      <c r="O61" s="17"/>
      <c r="P61" s="18"/>
      <c r="Q61" s="19"/>
    </row>
    <row r="62" spans="1:17">
      <c r="A62" s="17"/>
      <c r="B62" s="18"/>
      <c r="C62" s="28"/>
      <c r="D62" s="29"/>
      <c r="E62" s="28"/>
      <c r="F62" s="29"/>
      <c r="G62" s="28"/>
      <c r="H62" s="29"/>
      <c r="I62" s="28"/>
      <c r="J62" s="29"/>
      <c r="K62" s="28"/>
      <c r="L62" s="29"/>
      <c r="M62" s="17"/>
      <c r="N62" s="18"/>
      <c r="O62" s="17"/>
      <c r="P62" s="18"/>
      <c r="Q62" s="19"/>
    </row>
    <row r="63" spans="1:17">
      <c r="A63" s="15"/>
      <c r="B63" s="16"/>
      <c r="C63" s="30"/>
      <c r="D63" s="31"/>
      <c r="E63" s="30"/>
      <c r="F63" s="31"/>
      <c r="G63" s="30"/>
      <c r="H63" s="31"/>
      <c r="I63" s="30"/>
      <c r="J63" s="31"/>
      <c r="K63" s="30"/>
      <c r="L63" s="31"/>
      <c r="M63" s="15"/>
      <c r="N63" s="16"/>
      <c r="O63" s="15"/>
      <c r="P63" s="16"/>
      <c r="Q63" s="5"/>
    </row>
    <row r="64" spans="1:17">
      <c r="A64" s="25"/>
      <c r="B64" s="45"/>
      <c r="C64" s="45"/>
      <c r="D64" s="45"/>
      <c r="E64" s="45"/>
      <c r="F64" s="45"/>
      <c r="G64" s="45"/>
      <c r="H64" s="45"/>
      <c r="I64" s="45"/>
      <c r="J64" s="25"/>
      <c r="K64" s="25"/>
      <c r="L64" s="25"/>
      <c r="M64" s="25"/>
      <c r="N64" s="25"/>
      <c r="O64" s="25"/>
      <c r="P64" s="25"/>
      <c r="Q64" s="25"/>
    </row>
    <row r="65" spans="1:17">
      <c r="A65" s="21" t="str">
        <f>A1</f>
        <v>2021年</v>
      </c>
      <c r="B65" s="46"/>
      <c r="C65" s="46" t="str">
        <f>C1</f>
        <v>4月</v>
      </c>
      <c r="D65" s="47" t="s">
        <v>44</v>
      </c>
      <c r="E65" s="47"/>
      <c r="F65" s="47"/>
      <c r="G65" s="47"/>
      <c r="H65" s="47"/>
      <c r="I65" s="47"/>
    </row>
    <row r="66" spans="1:17" ht="11.25" customHeight="1">
      <c r="A66" s="283"/>
      <c r="B66" s="284"/>
      <c r="C66" s="32">
        <v>11</v>
      </c>
      <c r="D66" s="12" t="s">
        <v>33</v>
      </c>
      <c r="E66" s="33">
        <v>12</v>
      </c>
      <c r="F66" s="22" t="s">
        <v>34</v>
      </c>
      <c r="G66" s="33">
        <v>13</v>
      </c>
      <c r="H66" s="22" t="s">
        <v>37</v>
      </c>
      <c r="I66" s="33">
        <v>14</v>
      </c>
      <c r="J66" s="22" t="s">
        <v>38</v>
      </c>
      <c r="K66" s="33">
        <v>15</v>
      </c>
      <c r="L66" s="22" t="s">
        <v>39</v>
      </c>
      <c r="M66" s="2">
        <v>16</v>
      </c>
      <c r="N66" s="22" t="s">
        <v>40</v>
      </c>
      <c r="O66" s="2">
        <v>17</v>
      </c>
      <c r="P66" s="22" t="s">
        <v>41</v>
      </c>
      <c r="Q66" s="290" t="s">
        <v>42</v>
      </c>
    </row>
    <row r="67" spans="1:17" ht="11.25" customHeight="1">
      <c r="A67" s="285"/>
      <c r="B67" s="286"/>
      <c r="C67" s="34" t="s">
        <v>31</v>
      </c>
      <c r="D67" s="34" t="s">
        <v>32</v>
      </c>
      <c r="E67" s="34" t="s">
        <v>31</v>
      </c>
      <c r="F67" s="34" t="s">
        <v>32</v>
      </c>
      <c r="G67" s="34" t="s">
        <v>31</v>
      </c>
      <c r="H67" s="34" t="s">
        <v>32</v>
      </c>
      <c r="I67" s="34" t="s">
        <v>31</v>
      </c>
      <c r="J67" s="34" t="s">
        <v>32</v>
      </c>
      <c r="K67" s="34" t="s">
        <v>31</v>
      </c>
      <c r="L67" s="34" t="s">
        <v>32</v>
      </c>
      <c r="M67" s="11" t="s">
        <v>31</v>
      </c>
      <c r="N67" s="11" t="s">
        <v>32</v>
      </c>
      <c r="O67" s="11" t="s">
        <v>31</v>
      </c>
      <c r="P67" s="11" t="s">
        <v>32</v>
      </c>
      <c r="Q67" s="291"/>
    </row>
    <row r="68" spans="1:17">
      <c r="A68" s="53" t="s">
        <v>13</v>
      </c>
      <c r="B68" s="54"/>
      <c r="C68" s="50"/>
      <c r="D68" s="51">
        <f>P55</f>
        <v>52267</v>
      </c>
      <c r="E68" s="50"/>
      <c r="F68" s="52">
        <f>D87</f>
        <v>50582</v>
      </c>
      <c r="G68" s="50"/>
      <c r="H68" s="52">
        <f>F87</f>
        <v>130498</v>
      </c>
      <c r="I68" s="50"/>
      <c r="J68" s="52">
        <f>H87</f>
        <v>126698</v>
      </c>
      <c r="K68" s="50"/>
      <c r="L68" s="52">
        <f>J87</f>
        <v>125162</v>
      </c>
      <c r="M68" s="50"/>
      <c r="N68" s="52">
        <f>L87</f>
        <v>123665</v>
      </c>
      <c r="O68" s="50"/>
      <c r="P68" s="52">
        <f>N87</f>
        <v>123665</v>
      </c>
      <c r="Q68" s="51">
        <f>D68</f>
        <v>52267</v>
      </c>
    </row>
    <row r="69" spans="1:17" ht="13" customHeight="1">
      <c r="A69" s="280" t="s">
        <v>36</v>
      </c>
      <c r="B69" s="5" t="s">
        <v>55</v>
      </c>
      <c r="C69" s="35"/>
      <c r="D69" s="36"/>
      <c r="E69" s="35" t="s">
        <v>238</v>
      </c>
      <c r="F69" s="36">
        <v>110100</v>
      </c>
      <c r="G69" s="35"/>
      <c r="H69" s="36"/>
      <c r="I69" s="35"/>
      <c r="J69" s="36"/>
      <c r="K69" s="35"/>
      <c r="L69" s="36"/>
      <c r="M69" s="6"/>
      <c r="N69" s="24"/>
      <c r="O69" s="6"/>
      <c r="P69" s="24"/>
      <c r="Q69" s="24">
        <f>SUM(D69,F69,H69,J69,L69,N69,P69)</f>
        <v>110100</v>
      </c>
    </row>
    <row r="70" spans="1:17">
      <c r="A70" s="281"/>
      <c r="B70" s="6" t="s">
        <v>11</v>
      </c>
      <c r="C70" s="35"/>
      <c r="D70" s="36"/>
      <c r="E70" s="35"/>
      <c r="F70" s="36"/>
      <c r="G70" s="35"/>
      <c r="H70" s="36"/>
      <c r="I70" s="35"/>
      <c r="J70" s="36"/>
      <c r="K70" s="35"/>
      <c r="L70" s="36"/>
      <c r="M70" s="6"/>
      <c r="N70" s="24"/>
      <c r="O70" s="6"/>
      <c r="P70" s="24"/>
      <c r="Q70" s="24">
        <f>SUM(D70,F70,H70,J70,L70,N70,P70)</f>
        <v>0</v>
      </c>
    </row>
    <row r="71" spans="1:17">
      <c r="A71" s="282"/>
      <c r="B71" s="7" t="s">
        <v>14</v>
      </c>
      <c r="C71" s="35"/>
      <c r="D71" s="36"/>
      <c r="E71" s="35"/>
      <c r="F71" s="36"/>
      <c r="G71" s="35"/>
      <c r="H71" s="36"/>
      <c r="I71" s="35"/>
      <c r="J71" s="36"/>
      <c r="K71" s="35"/>
      <c r="L71" s="36"/>
      <c r="M71" s="6"/>
      <c r="N71" s="24"/>
      <c r="O71" s="6"/>
      <c r="P71" s="24"/>
      <c r="Q71" s="24">
        <f>SUM(D71,F71,H71,J71,L71,N71,P71)</f>
        <v>0</v>
      </c>
    </row>
    <row r="72" spans="1:17">
      <c r="A72" s="53" t="s">
        <v>15</v>
      </c>
      <c r="B72" s="54"/>
      <c r="C72" s="50"/>
      <c r="D72" s="52">
        <f>SUM(D69:D71)</f>
        <v>0</v>
      </c>
      <c r="E72" s="50"/>
      <c r="F72" s="52">
        <f>SUM(F69:F71)</f>
        <v>110100</v>
      </c>
      <c r="G72" s="50"/>
      <c r="H72" s="52">
        <f>SUM(H69:H71)</f>
        <v>0</v>
      </c>
      <c r="I72" s="50"/>
      <c r="J72" s="52">
        <f>SUM(J69:J71)</f>
        <v>0</v>
      </c>
      <c r="K72" s="50"/>
      <c r="L72" s="52">
        <f>SUM(L69:L71)</f>
        <v>0</v>
      </c>
      <c r="M72" s="50"/>
      <c r="N72" s="52">
        <f>SUM(N69:N71)</f>
        <v>0</v>
      </c>
      <c r="O72" s="50"/>
      <c r="P72" s="52">
        <f>SUM(P69:P71)</f>
        <v>0</v>
      </c>
      <c r="Q72" s="52">
        <f>SUM(Q69:Q71)</f>
        <v>110100</v>
      </c>
    </row>
    <row r="73" spans="1:17" ht="13" customHeight="1">
      <c r="A73" s="287" t="s">
        <v>28</v>
      </c>
      <c r="B73" s="1" t="s">
        <v>16</v>
      </c>
      <c r="C73" s="35"/>
      <c r="D73" s="36"/>
      <c r="E73" s="35"/>
      <c r="F73" s="36"/>
      <c r="G73" s="35"/>
      <c r="H73" s="36"/>
      <c r="I73" s="35"/>
      <c r="J73" s="36"/>
      <c r="K73" s="35"/>
      <c r="L73" s="36"/>
      <c r="M73" s="6"/>
      <c r="N73" s="24"/>
      <c r="O73" s="6"/>
      <c r="P73" s="24"/>
      <c r="Q73" s="24">
        <f>SUM(D73,F73,H73,J73,L73,N73,P73)</f>
        <v>0</v>
      </c>
    </row>
    <row r="74" spans="1:17" ht="13" customHeight="1">
      <c r="A74" s="288"/>
      <c r="B74" s="1" t="s">
        <v>17</v>
      </c>
      <c r="C74" s="35"/>
      <c r="D74" s="36"/>
      <c r="E74" s="35" t="s">
        <v>232</v>
      </c>
      <c r="F74" s="36">
        <v>84</v>
      </c>
      <c r="G74" s="35" t="s">
        <v>234</v>
      </c>
      <c r="H74" s="36"/>
      <c r="I74" s="35"/>
      <c r="J74" s="36"/>
      <c r="K74" s="4" t="s">
        <v>125</v>
      </c>
      <c r="L74" s="36">
        <v>307</v>
      </c>
      <c r="M74" s="6"/>
      <c r="N74" s="24"/>
      <c r="O74" s="6"/>
      <c r="P74" s="24"/>
      <c r="Q74" s="24">
        <f>SUM(D74,F74,H74,J74,L74,N74,P74)</f>
        <v>391</v>
      </c>
    </row>
    <row r="75" spans="1:17" ht="13" customHeight="1">
      <c r="A75" s="288"/>
      <c r="B75" s="1" t="s">
        <v>26</v>
      </c>
      <c r="C75" s="35" t="s">
        <v>233</v>
      </c>
      <c r="D75" s="36">
        <f>850+835</f>
        <v>1685</v>
      </c>
      <c r="E75" s="35"/>
      <c r="F75" s="36"/>
      <c r="G75" s="35"/>
      <c r="H75" s="36"/>
      <c r="I75" s="35" t="s">
        <v>244</v>
      </c>
      <c r="J75" s="36">
        <f>378+840+318</f>
        <v>1536</v>
      </c>
      <c r="K75" s="35" t="s">
        <v>245</v>
      </c>
      <c r="L75" s="36">
        <f>550+640</f>
        <v>1190</v>
      </c>
      <c r="M75" s="6"/>
      <c r="N75" s="24"/>
      <c r="O75" s="6" t="s">
        <v>252</v>
      </c>
      <c r="P75" s="24">
        <f>470+628+880</f>
        <v>1978</v>
      </c>
      <c r="Q75" s="24">
        <f>SUM(D75,F75,H75,J75,L75,N75,P75)</f>
        <v>6389</v>
      </c>
    </row>
    <row r="76" spans="1:17" ht="14">
      <c r="A76" s="288"/>
      <c r="B76" s="55" t="s">
        <v>18</v>
      </c>
      <c r="C76" s="50"/>
      <c r="D76" s="52">
        <f>SUM(D73:D75)</f>
        <v>1685</v>
      </c>
      <c r="E76" s="50"/>
      <c r="F76" s="52">
        <f>SUM(F73:F75)</f>
        <v>84</v>
      </c>
      <c r="G76" s="50"/>
      <c r="H76" s="52">
        <f>SUM(H73:H75)</f>
        <v>0</v>
      </c>
      <c r="I76" s="50"/>
      <c r="J76" s="52">
        <f>SUM(J73:J75)</f>
        <v>1536</v>
      </c>
      <c r="K76" s="50"/>
      <c r="L76" s="52">
        <f>SUM(L73:L75)</f>
        <v>1497</v>
      </c>
      <c r="M76" s="50"/>
      <c r="N76" s="52">
        <f>SUM(N73:N75)</f>
        <v>0</v>
      </c>
      <c r="O76" s="50"/>
      <c r="P76" s="52">
        <f>SUM(P73:P75)</f>
        <v>1978</v>
      </c>
      <c r="Q76" s="52">
        <f>SUM(Q73:Q75)</f>
        <v>6780</v>
      </c>
    </row>
    <row r="77" spans="1:17" ht="14">
      <c r="A77" s="288"/>
      <c r="B77" s="1" t="s">
        <v>27</v>
      </c>
      <c r="C77" s="35"/>
      <c r="D77" s="36"/>
      <c r="E77" s="35"/>
      <c r="F77" s="36"/>
      <c r="G77" s="35"/>
      <c r="H77" s="36"/>
      <c r="I77" s="35"/>
      <c r="J77" s="36"/>
      <c r="K77" s="35"/>
      <c r="L77" s="36"/>
      <c r="M77" s="6"/>
      <c r="N77" s="24"/>
      <c r="O77" s="6"/>
      <c r="P77" s="24"/>
      <c r="Q77" s="24">
        <f>SUM(D77,F77,H77,J77,L77,N77,P77)</f>
        <v>0</v>
      </c>
    </row>
    <row r="78" spans="1:17" ht="14">
      <c r="A78" s="288"/>
      <c r="B78" s="1" t="s">
        <v>29</v>
      </c>
      <c r="C78" s="35"/>
      <c r="D78" s="36"/>
      <c r="E78" s="35" t="s">
        <v>240</v>
      </c>
      <c r="F78" s="36">
        <v>30100</v>
      </c>
      <c r="G78" s="35"/>
      <c r="H78" s="36"/>
      <c r="I78" s="35"/>
      <c r="J78" s="36"/>
      <c r="K78" s="35"/>
      <c r="L78" s="36"/>
      <c r="M78" s="6"/>
      <c r="N78" s="24"/>
      <c r="O78" s="6"/>
      <c r="P78" s="24"/>
      <c r="Q78" s="24">
        <f t="shared" ref="Q78:Q84" si="14">SUM(D78,F78,H78,J78,L78,N78,P78)</f>
        <v>30100</v>
      </c>
    </row>
    <row r="79" spans="1:17" ht="14">
      <c r="A79" s="288"/>
      <c r="B79" s="1" t="s">
        <v>20</v>
      </c>
      <c r="C79" s="35"/>
      <c r="D79" s="36"/>
      <c r="E79" s="35"/>
      <c r="F79" s="36"/>
      <c r="G79" s="35"/>
      <c r="H79" s="36"/>
      <c r="I79" s="35"/>
      <c r="J79" s="36"/>
      <c r="K79" s="35"/>
      <c r="L79" s="36"/>
      <c r="M79" s="6"/>
      <c r="N79" s="24"/>
      <c r="O79" s="6"/>
      <c r="P79" s="24"/>
      <c r="Q79" s="24">
        <f t="shared" si="14"/>
        <v>0</v>
      </c>
    </row>
    <row r="80" spans="1:17" ht="14">
      <c r="A80" s="288"/>
      <c r="B80" s="1" t="s">
        <v>21</v>
      </c>
      <c r="C80" s="35"/>
      <c r="D80" s="36"/>
      <c r="E80" s="35"/>
      <c r="F80" s="36"/>
      <c r="G80" s="35"/>
      <c r="H80" s="36"/>
      <c r="I80" s="35"/>
      <c r="J80" s="36"/>
      <c r="K80" s="35"/>
      <c r="L80" s="36"/>
      <c r="M80" s="6"/>
      <c r="N80" s="24"/>
      <c r="O80" s="6"/>
      <c r="P80" s="24"/>
      <c r="Q80" s="24">
        <f t="shared" si="14"/>
        <v>0</v>
      </c>
    </row>
    <row r="81" spans="1:17" ht="14">
      <c r="A81" s="288"/>
      <c r="B81" s="1" t="s">
        <v>22</v>
      </c>
      <c r="C81" s="35"/>
      <c r="D81" s="36"/>
      <c r="E81" s="35"/>
      <c r="F81" s="36"/>
      <c r="G81" s="35"/>
      <c r="H81" s="36"/>
      <c r="I81" s="35"/>
      <c r="J81" s="36"/>
      <c r="K81" s="35"/>
      <c r="L81" s="36"/>
      <c r="M81" s="6"/>
      <c r="N81" s="24"/>
      <c r="O81" s="6"/>
      <c r="P81" s="24"/>
      <c r="Q81" s="24">
        <f t="shared" si="14"/>
        <v>0</v>
      </c>
    </row>
    <row r="82" spans="1:17" ht="14">
      <c r="A82" s="288"/>
      <c r="B82" s="1" t="s">
        <v>23</v>
      </c>
      <c r="C82" s="35"/>
      <c r="D82" s="36"/>
      <c r="E82" s="35"/>
      <c r="F82" s="36"/>
      <c r="G82" s="35" t="s">
        <v>235</v>
      </c>
      <c r="H82" s="36">
        <f>7800-3000-1000</f>
        <v>3800</v>
      </c>
      <c r="I82" s="35"/>
      <c r="J82" s="36"/>
      <c r="K82" s="35"/>
      <c r="L82" s="36"/>
      <c r="M82" s="6"/>
      <c r="N82" s="24"/>
      <c r="O82" s="6"/>
      <c r="P82" s="24"/>
      <c r="Q82" s="24">
        <f t="shared" si="14"/>
        <v>3800</v>
      </c>
    </row>
    <row r="83" spans="1:17" ht="14">
      <c r="A83" s="288"/>
      <c r="B83" s="1" t="s">
        <v>19</v>
      </c>
      <c r="C83" s="35"/>
      <c r="D83" s="36"/>
      <c r="E83" s="35"/>
      <c r="F83" s="36"/>
      <c r="G83" s="35"/>
      <c r="H83" s="36"/>
      <c r="I83" s="35"/>
      <c r="J83" s="36"/>
      <c r="K83" s="35"/>
      <c r="L83" s="36"/>
      <c r="M83" s="6"/>
      <c r="N83" s="24"/>
      <c r="O83" s="6"/>
      <c r="P83" s="24"/>
      <c r="Q83" s="24">
        <f t="shared" si="14"/>
        <v>0</v>
      </c>
    </row>
    <row r="84" spans="1:17" ht="14">
      <c r="A84" s="288"/>
      <c r="B84" s="1" t="s">
        <v>30</v>
      </c>
      <c r="C84" s="35"/>
      <c r="D84" s="36"/>
      <c r="E84" s="35"/>
      <c r="F84" s="36"/>
      <c r="G84" s="35"/>
      <c r="H84" s="36"/>
      <c r="I84" s="35"/>
      <c r="J84" s="36"/>
      <c r="K84" s="35"/>
      <c r="L84" s="36"/>
      <c r="M84" s="6"/>
      <c r="N84" s="24"/>
      <c r="O84" s="6"/>
      <c r="P84" s="24"/>
      <c r="Q84" s="24">
        <f t="shared" si="14"/>
        <v>0</v>
      </c>
    </row>
    <row r="85" spans="1:17" ht="14">
      <c r="A85" s="289"/>
      <c r="B85" s="55" t="s">
        <v>18</v>
      </c>
      <c r="C85" s="52"/>
      <c r="D85" s="52">
        <f>SUM(D77:D84)</f>
        <v>0</v>
      </c>
      <c r="E85" s="52"/>
      <c r="F85" s="52">
        <f>SUM(F77:F84)</f>
        <v>30100</v>
      </c>
      <c r="G85" s="52"/>
      <c r="H85" s="52">
        <f>SUM(H77:H84)</f>
        <v>3800</v>
      </c>
      <c r="I85" s="52"/>
      <c r="J85" s="52">
        <f>SUM(J77:J84)</f>
        <v>0</v>
      </c>
      <c r="K85" s="52"/>
      <c r="L85" s="52">
        <f>SUM(L77:L84)</f>
        <v>0</v>
      </c>
      <c r="M85" s="52"/>
      <c r="N85" s="52">
        <f>SUM(N77:N84)</f>
        <v>0</v>
      </c>
      <c r="O85" s="52"/>
      <c r="P85" s="52">
        <f>SUM(P77:P84)</f>
        <v>0</v>
      </c>
      <c r="Q85" s="52">
        <f>SUM(Q77:Q84)</f>
        <v>33900</v>
      </c>
    </row>
    <row r="86" spans="1:17">
      <c r="A86" s="53" t="s">
        <v>24</v>
      </c>
      <c r="B86" s="54"/>
      <c r="C86" s="52"/>
      <c r="D86" s="52">
        <f>D76+D85</f>
        <v>1685</v>
      </c>
      <c r="E86" s="52"/>
      <c r="F86" s="52">
        <f>F76+F85</f>
        <v>30184</v>
      </c>
      <c r="G86" s="52"/>
      <c r="H86" s="52">
        <f>H76+H85</f>
        <v>3800</v>
      </c>
      <c r="I86" s="52"/>
      <c r="J86" s="52">
        <f>J76+J85</f>
        <v>1536</v>
      </c>
      <c r="K86" s="52"/>
      <c r="L86" s="52">
        <f>L76+L85</f>
        <v>1497</v>
      </c>
      <c r="M86" s="52"/>
      <c r="N86" s="52">
        <f>N76+N85</f>
        <v>0</v>
      </c>
      <c r="O86" s="52"/>
      <c r="P86" s="52">
        <f>P76+P85</f>
        <v>1978</v>
      </c>
      <c r="Q86" s="52">
        <f>Q76+Q85</f>
        <v>40680</v>
      </c>
    </row>
    <row r="87" spans="1:17">
      <c r="A87" s="57" t="s">
        <v>25</v>
      </c>
      <c r="B87" s="56"/>
      <c r="C87" s="58"/>
      <c r="D87" s="58">
        <f>D68+D72-D86</f>
        <v>50582</v>
      </c>
      <c r="E87" s="58"/>
      <c r="F87" s="58">
        <f>F68+F72-F86</f>
        <v>130498</v>
      </c>
      <c r="G87" s="58"/>
      <c r="H87" s="58">
        <f>H68+H72-H86</f>
        <v>126698</v>
      </c>
      <c r="I87" s="58"/>
      <c r="J87" s="58">
        <f>J68+J72-J86</f>
        <v>125162</v>
      </c>
      <c r="K87" s="58"/>
      <c r="L87" s="58">
        <f>L68+L72-L86</f>
        <v>123665</v>
      </c>
      <c r="M87" s="58"/>
      <c r="N87" s="58">
        <f>N68+N72-N86</f>
        <v>123665</v>
      </c>
      <c r="O87" s="58"/>
      <c r="P87" s="58">
        <f>P68+P72-P86</f>
        <v>121687</v>
      </c>
      <c r="Q87" s="58">
        <f>Q68+Q72-Q86</f>
        <v>121687</v>
      </c>
    </row>
    <row r="88" spans="1:17">
      <c r="A88" s="13" t="s">
        <v>12</v>
      </c>
      <c r="B88" s="14"/>
      <c r="C88" s="26"/>
      <c r="D88" s="27"/>
      <c r="E88" s="26"/>
      <c r="F88" s="27"/>
      <c r="G88" s="26" t="s">
        <v>236</v>
      </c>
      <c r="H88" s="27"/>
      <c r="I88" s="26" t="s">
        <v>242</v>
      </c>
      <c r="J88" s="27"/>
      <c r="K88" s="26"/>
      <c r="L88" s="27"/>
      <c r="M88" s="13"/>
      <c r="N88" s="14"/>
      <c r="O88" s="13"/>
      <c r="P88" s="14"/>
      <c r="Q88" s="7"/>
    </row>
    <row r="89" spans="1:17">
      <c r="A89" s="17"/>
      <c r="B89" s="18"/>
      <c r="C89" s="28"/>
      <c r="D89" s="29"/>
      <c r="E89" s="28"/>
      <c r="F89" s="29"/>
      <c r="G89" s="28"/>
      <c r="H89" s="29"/>
      <c r="I89" s="28"/>
      <c r="J89" s="29"/>
      <c r="K89" s="28"/>
      <c r="L89" s="29"/>
      <c r="M89" s="17"/>
      <c r="N89" s="18"/>
      <c r="O89" s="17"/>
      <c r="P89" s="18"/>
      <c r="Q89" s="19"/>
    </row>
    <row r="90" spans="1:17">
      <c r="A90" s="17"/>
      <c r="B90" s="18"/>
      <c r="C90" s="28"/>
      <c r="D90" s="29"/>
      <c r="E90" s="28"/>
      <c r="F90" s="29"/>
      <c r="G90" s="28"/>
      <c r="H90" s="29"/>
      <c r="I90" s="26" t="s">
        <v>241</v>
      </c>
      <c r="J90" s="29"/>
      <c r="K90" s="28"/>
      <c r="L90" s="29"/>
      <c r="M90" s="17"/>
      <c r="N90" s="18"/>
      <c r="O90" s="17"/>
      <c r="P90" s="18"/>
      <c r="Q90" s="19"/>
    </row>
    <row r="91" spans="1:17">
      <c r="A91" s="17"/>
      <c r="B91" s="18"/>
      <c r="C91" s="28"/>
      <c r="D91" s="29"/>
      <c r="E91" s="28"/>
      <c r="F91" s="29"/>
      <c r="G91" s="28"/>
      <c r="H91" s="29"/>
      <c r="I91" s="28"/>
      <c r="J91" s="29"/>
      <c r="K91" s="28"/>
      <c r="L91" s="29"/>
      <c r="M91" s="17"/>
      <c r="N91" s="18"/>
      <c r="O91" s="17"/>
      <c r="P91" s="18"/>
      <c r="Q91" s="19"/>
    </row>
    <row r="92" spans="1:17">
      <c r="A92" s="17"/>
      <c r="B92" s="18"/>
      <c r="C92" s="28"/>
      <c r="D92" s="29"/>
      <c r="E92" s="28"/>
      <c r="F92" s="29"/>
      <c r="G92" s="28"/>
      <c r="H92" s="29"/>
      <c r="I92" s="26" t="s">
        <v>237</v>
      </c>
      <c r="J92" s="29"/>
      <c r="K92" s="28"/>
      <c r="L92" s="29"/>
      <c r="M92" s="17"/>
      <c r="N92" s="18"/>
      <c r="O92" s="17"/>
      <c r="P92" s="18"/>
      <c r="Q92" s="19"/>
    </row>
    <row r="93" spans="1:17">
      <c r="A93" s="17"/>
      <c r="B93" s="18"/>
      <c r="C93" s="28"/>
      <c r="D93" s="29"/>
      <c r="E93" s="28"/>
      <c r="F93" s="29"/>
      <c r="G93" s="28"/>
      <c r="H93" s="29"/>
      <c r="I93" s="28"/>
      <c r="J93" s="29"/>
      <c r="K93" s="28"/>
      <c r="L93" s="29"/>
      <c r="M93" s="17"/>
      <c r="N93" s="18"/>
      <c r="O93" s="17"/>
      <c r="P93" s="18"/>
      <c r="Q93" s="19"/>
    </row>
    <row r="94" spans="1:17">
      <c r="A94" s="17"/>
      <c r="B94" s="18"/>
      <c r="C94" s="28"/>
      <c r="D94" s="29"/>
      <c r="E94" s="28"/>
      <c r="F94" s="29"/>
      <c r="G94" s="28"/>
      <c r="H94" s="29"/>
      <c r="I94" s="28"/>
      <c r="J94" s="29"/>
      <c r="K94" s="28"/>
      <c r="L94" s="29"/>
      <c r="M94" s="17"/>
      <c r="N94" s="18"/>
      <c r="O94" s="17"/>
      <c r="P94" s="18"/>
      <c r="Q94" s="19"/>
    </row>
    <row r="95" spans="1:17">
      <c r="A95" s="15"/>
      <c r="B95" s="16"/>
      <c r="C95" s="30"/>
      <c r="D95" s="31"/>
      <c r="E95" s="30"/>
      <c r="F95" s="31"/>
      <c r="G95" s="30"/>
      <c r="H95" s="31"/>
      <c r="I95" s="30"/>
      <c r="J95" s="31"/>
      <c r="K95" s="30"/>
      <c r="L95" s="31"/>
      <c r="M95" s="15"/>
      <c r="N95" s="16"/>
      <c r="O95" s="15"/>
      <c r="P95" s="16"/>
      <c r="Q95" s="5"/>
    </row>
    <row r="97" spans="1:17">
      <c r="A97" s="21" t="str">
        <f>A1</f>
        <v>2021年</v>
      </c>
      <c r="B97" s="21"/>
      <c r="C97" s="21" t="str">
        <f>C1</f>
        <v>4月</v>
      </c>
      <c r="D97" s="4" t="s">
        <v>45</v>
      </c>
    </row>
    <row r="98" spans="1:17" ht="11.25" customHeight="1">
      <c r="A98" s="283"/>
      <c r="B98" s="284"/>
      <c r="C98" s="32">
        <v>18</v>
      </c>
      <c r="D98" s="12" t="s">
        <v>33</v>
      </c>
      <c r="E98" s="33">
        <v>19</v>
      </c>
      <c r="F98" s="22" t="s">
        <v>34</v>
      </c>
      <c r="G98" s="33">
        <v>20</v>
      </c>
      <c r="H98" s="22" t="s">
        <v>37</v>
      </c>
      <c r="I98" s="33">
        <v>21</v>
      </c>
      <c r="J98" s="22" t="s">
        <v>38</v>
      </c>
      <c r="K98" s="33">
        <v>22</v>
      </c>
      <c r="L98" s="22" t="s">
        <v>39</v>
      </c>
      <c r="M98" s="2">
        <v>23</v>
      </c>
      <c r="N98" s="22" t="s">
        <v>40</v>
      </c>
      <c r="O98" s="2">
        <v>24</v>
      </c>
      <c r="P98" s="22" t="s">
        <v>41</v>
      </c>
      <c r="Q98" s="290" t="s">
        <v>42</v>
      </c>
    </row>
    <row r="99" spans="1:17" ht="11.25" customHeight="1">
      <c r="A99" s="285"/>
      <c r="B99" s="286"/>
      <c r="C99" s="34" t="s">
        <v>31</v>
      </c>
      <c r="D99" s="34" t="s">
        <v>32</v>
      </c>
      <c r="E99" s="34" t="s">
        <v>31</v>
      </c>
      <c r="F99" s="34" t="s">
        <v>32</v>
      </c>
      <c r="G99" s="34" t="s">
        <v>31</v>
      </c>
      <c r="H99" s="34" t="s">
        <v>32</v>
      </c>
      <c r="I99" s="34" t="s">
        <v>31</v>
      </c>
      <c r="J99" s="34" t="s">
        <v>32</v>
      </c>
      <c r="K99" s="34" t="s">
        <v>31</v>
      </c>
      <c r="L99" s="34" t="s">
        <v>32</v>
      </c>
      <c r="M99" s="11" t="s">
        <v>31</v>
      </c>
      <c r="N99" s="11" t="s">
        <v>32</v>
      </c>
      <c r="O99" s="11" t="s">
        <v>31</v>
      </c>
      <c r="P99" s="11" t="s">
        <v>32</v>
      </c>
      <c r="Q99" s="291"/>
    </row>
    <row r="100" spans="1:17">
      <c r="A100" s="53" t="s">
        <v>13</v>
      </c>
      <c r="B100" s="54"/>
      <c r="C100" s="50"/>
      <c r="D100" s="51">
        <f>P87</f>
        <v>121687</v>
      </c>
      <c r="E100" s="50"/>
      <c r="F100" s="52">
        <f>D119</f>
        <v>120078</v>
      </c>
      <c r="G100" s="50"/>
      <c r="H100" s="52">
        <f>F119</f>
        <v>120078</v>
      </c>
      <c r="I100" s="50"/>
      <c r="J100" s="52">
        <f>H119</f>
        <v>118311</v>
      </c>
      <c r="K100" s="50"/>
      <c r="L100" s="52">
        <f>J119</f>
        <v>117872</v>
      </c>
      <c r="M100" s="50"/>
      <c r="N100" s="52">
        <f>L119</f>
        <v>116192</v>
      </c>
      <c r="O100" s="50"/>
      <c r="P100" s="52">
        <f>N119</f>
        <v>115462</v>
      </c>
      <c r="Q100" s="51">
        <f>D100</f>
        <v>121687</v>
      </c>
    </row>
    <row r="101" spans="1:17" ht="13" customHeight="1">
      <c r="A101" s="280" t="s">
        <v>36</v>
      </c>
      <c r="B101" s="5" t="s">
        <v>55</v>
      </c>
      <c r="C101" s="35"/>
      <c r="D101" s="36"/>
      <c r="E101" s="35"/>
      <c r="F101" s="36"/>
      <c r="G101" s="35"/>
      <c r="H101" s="36"/>
      <c r="I101" s="35"/>
      <c r="J101" s="36"/>
      <c r="K101" s="35"/>
      <c r="L101" s="36"/>
      <c r="M101" s="6"/>
      <c r="N101" s="24"/>
      <c r="O101" s="6"/>
      <c r="P101" s="24"/>
      <c r="Q101" s="24">
        <f>SUM(D101,F101,H101,J101,L101,N101,P101)</f>
        <v>0</v>
      </c>
    </row>
    <row r="102" spans="1:17">
      <c r="A102" s="281"/>
      <c r="B102" s="6" t="s">
        <v>11</v>
      </c>
      <c r="C102" s="35"/>
      <c r="D102" s="36"/>
      <c r="E102" s="35"/>
      <c r="F102" s="36"/>
      <c r="G102" s="35"/>
      <c r="H102" s="36"/>
      <c r="I102" s="35"/>
      <c r="J102" s="36"/>
      <c r="K102" s="35"/>
      <c r="L102" s="36"/>
      <c r="M102" s="6"/>
      <c r="N102" s="24"/>
      <c r="O102" s="6"/>
      <c r="P102" s="24"/>
      <c r="Q102" s="24">
        <f>SUM(D102,F102,H102,J102,L102,N102,P102)</f>
        <v>0</v>
      </c>
    </row>
    <row r="103" spans="1:17">
      <c r="A103" s="282"/>
      <c r="B103" s="7" t="s">
        <v>14</v>
      </c>
      <c r="C103" s="35"/>
      <c r="D103" s="36"/>
      <c r="E103" s="35"/>
      <c r="F103" s="36"/>
      <c r="G103" s="35"/>
      <c r="H103" s="36"/>
      <c r="I103" s="35"/>
      <c r="J103" s="36"/>
      <c r="K103" s="35"/>
      <c r="L103" s="36"/>
      <c r="M103" s="6"/>
      <c r="N103" s="24"/>
      <c r="O103" s="6"/>
      <c r="P103" s="24"/>
      <c r="Q103" s="24">
        <f>SUM(D103,F103,H103,J103,L103,N103,P103)</f>
        <v>0</v>
      </c>
    </row>
    <row r="104" spans="1:17">
      <c r="A104" s="53" t="s">
        <v>15</v>
      </c>
      <c r="B104" s="54"/>
      <c r="C104" s="50"/>
      <c r="D104" s="52">
        <f>SUM(D101:D103)</f>
        <v>0</v>
      </c>
      <c r="E104" s="50"/>
      <c r="F104" s="52">
        <f>SUM(F101:F103)</f>
        <v>0</v>
      </c>
      <c r="G104" s="50"/>
      <c r="H104" s="52">
        <f>SUM(H101:H103)</f>
        <v>0</v>
      </c>
      <c r="I104" s="50"/>
      <c r="J104" s="52">
        <f>SUM(J101:J103)</f>
        <v>0</v>
      </c>
      <c r="K104" s="50"/>
      <c r="L104" s="52">
        <f>SUM(L101:L103)</f>
        <v>0</v>
      </c>
      <c r="M104" s="50"/>
      <c r="N104" s="52">
        <f>SUM(N101:N103)</f>
        <v>0</v>
      </c>
      <c r="O104" s="50"/>
      <c r="P104" s="52">
        <f>SUM(P101:P103)</f>
        <v>0</v>
      </c>
      <c r="Q104" s="52">
        <f>SUM(Q101:Q103)</f>
        <v>0</v>
      </c>
    </row>
    <row r="105" spans="1:17" ht="13" customHeight="1">
      <c r="A105" s="287" t="s">
        <v>28</v>
      </c>
      <c r="B105" s="1" t="s">
        <v>16</v>
      </c>
      <c r="C105" s="35"/>
      <c r="D105" s="36"/>
      <c r="E105" s="35"/>
      <c r="F105" s="36"/>
      <c r="G105" s="35"/>
      <c r="H105" s="36"/>
      <c r="I105" s="35"/>
      <c r="J105" s="36"/>
      <c r="K105" s="35"/>
      <c r="L105" s="36"/>
      <c r="M105" s="6"/>
      <c r="N105" s="24"/>
      <c r="O105" s="6"/>
      <c r="P105" s="24"/>
      <c r="Q105" s="24">
        <f>SUM(D105,F105,H105,J105,L105,N105,P105)</f>
        <v>0</v>
      </c>
    </row>
    <row r="106" spans="1:17" ht="13" customHeight="1">
      <c r="A106" s="288"/>
      <c r="B106" s="1" t="s">
        <v>17</v>
      </c>
      <c r="C106" s="35"/>
      <c r="D106" s="36"/>
      <c r="E106" s="35"/>
      <c r="F106" s="36"/>
      <c r="G106" s="35" t="s">
        <v>247</v>
      </c>
      <c r="H106" s="36">
        <v>130</v>
      </c>
      <c r="I106" s="35"/>
      <c r="J106" s="36"/>
      <c r="K106" s="35"/>
      <c r="L106" s="36"/>
      <c r="M106" s="6"/>
      <c r="N106" s="24"/>
      <c r="O106" s="6" t="s">
        <v>256</v>
      </c>
      <c r="P106" s="24">
        <v>330</v>
      </c>
      <c r="Q106" s="24">
        <f>SUM(D106,F106,H106,J106,L106,N106,P106)</f>
        <v>460</v>
      </c>
    </row>
    <row r="107" spans="1:17" ht="13" customHeight="1">
      <c r="A107" s="288"/>
      <c r="B107" s="1" t="s">
        <v>26</v>
      </c>
      <c r="C107" s="35" t="s">
        <v>251</v>
      </c>
      <c r="D107" s="36">
        <f>659+950</f>
        <v>1609</v>
      </c>
      <c r="E107" s="35"/>
      <c r="F107" s="36"/>
      <c r="G107" s="35" t="s">
        <v>250</v>
      </c>
      <c r="H107" s="36">
        <f>494+1143</f>
        <v>1637</v>
      </c>
      <c r="I107" s="35" t="s">
        <v>246</v>
      </c>
      <c r="J107" s="36">
        <v>439</v>
      </c>
      <c r="K107" s="35" t="s">
        <v>125</v>
      </c>
      <c r="L107" s="36">
        <v>1680</v>
      </c>
      <c r="M107" s="6" t="s">
        <v>138</v>
      </c>
      <c r="N107" s="24">
        <v>730</v>
      </c>
      <c r="O107" s="6"/>
      <c r="P107" s="24"/>
      <c r="Q107" s="24">
        <f>SUM(D107,F107,H107,J107,L107,N107,P107)</f>
        <v>6095</v>
      </c>
    </row>
    <row r="108" spans="1:17" ht="14">
      <c r="A108" s="288"/>
      <c r="B108" s="55" t="s">
        <v>18</v>
      </c>
      <c r="C108" s="50"/>
      <c r="D108" s="52">
        <f>SUM(D105:D107)</f>
        <v>1609</v>
      </c>
      <c r="E108" s="50"/>
      <c r="F108" s="52">
        <f>SUM(F105:F107)</f>
        <v>0</v>
      </c>
      <c r="G108" s="50"/>
      <c r="H108" s="52">
        <f>SUM(H105:H107)</f>
        <v>1767</v>
      </c>
      <c r="I108" s="50"/>
      <c r="J108" s="52">
        <f>SUM(J105:J107)</f>
        <v>439</v>
      </c>
      <c r="K108" s="50"/>
      <c r="L108" s="52">
        <f>SUM(L105:L107)</f>
        <v>1680</v>
      </c>
      <c r="M108" s="50"/>
      <c r="N108" s="52">
        <f>SUM(N105:N107)</f>
        <v>730</v>
      </c>
      <c r="O108" s="50"/>
      <c r="P108" s="52">
        <f>SUM(P105:P107)</f>
        <v>330</v>
      </c>
      <c r="Q108" s="52">
        <f>SUM(Q105:Q107)</f>
        <v>6555</v>
      </c>
    </row>
    <row r="109" spans="1:17" ht="14">
      <c r="A109" s="288"/>
      <c r="B109" s="1" t="s">
        <v>27</v>
      </c>
      <c r="C109" s="35"/>
      <c r="D109" s="36"/>
      <c r="E109" s="35"/>
      <c r="F109" s="36"/>
      <c r="G109" s="35"/>
      <c r="H109" s="36"/>
      <c r="I109" s="35"/>
      <c r="J109" s="36"/>
      <c r="K109" s="35"/>
      <c r="L109" s="36"/>
      <c r="M109" s="6"/>
      <c r="N109" s="24"/>
      <c r="O109" s="6"/>
      <c r="P109" s="24"/>
      <c r="Q109" s="24">
        <f t="shared" ref="Q109:Q116" si="15">SUM(D109,F109,H109,J109,L109,N109,P109)</f>
        <v>0</v>
      </c>
    </row>
    <row r="110" spans="1:17" ht="14">
      <c r="A110" s="288"/>
      <c r="B110" s="1" t="s">
        <v>29</v>
      </c>
      <c r="C110" s="35"/>
      <c r="D110" s="36"/>
      <c r="E110" s="35"/>
      <c r="F110" s="36"/>
      <c r="G110" s="35"/>
      <c r="H110" s="36"/>
      <c r="I110" s="35"/>
      <c r="J110" s="36"/>
      <c r="K110" s="35"/>
      <c r="L110" s="36"/>
      <c r="M110" s="35"/>
      <c r="N110" s="36"/>
      <c r="O110" s="6"/>
      <c r="P110" s="24"/>
      <c r="Q110" s="24">
        <f t="shared" si="15"/>
        <v>0</v>
      </c>
    </row>
    <row r="111" spans="1:17" ht="14">
      <c r="A111" s="288"/>
      <c r="B111" s="1" t="s">
        <v>20</v>
      </c>
      <c r="C111" s="35"/>
      <c r="D111" s="36"/>
      <c r="E111" s="35"/>
      <c r="F111" s="36"/>
      <c r="G111" s="35"/>
      <c r="H111" s="36"/>
      <c r="I111" s="35"/>
      <c r="J111" s="36"/>
      <c r="K111" s="35"/>
      <c r="L111" s="36"/>
      <c r="M111" s="35"/>
      <c r="N111" s="36"/>
      <c r="O111" s="6"/>
      <c r="P111" s="24"/>
      <c r="Q111" s="24">
        <f t="shared" si="15"/>
        <v>0</v>
      </c>
    </row>
    <row r="112" spans="1:17" ht="14">
      <c r="A112" s="288"/>
      <c r="B112" s="1" t="s">
        <v>21</v>
      </c>
      <c r="C112" s="35"/>
      <c r="D112" s="36"/>
      <c r="E112" s="35"/>
      <c r="F112" s="36"/>
      <c r="G112" s="35"/>
      <c r="H112" s="36"/>
      <c r="I112" s="35"/>
      <c r="J112" s="36"/>
      <c r="K112" s="35"/>
      <c r="L112" s="36"/>
      <c r="M112" s="6"/>
      <c r="N112" s="24"/>
      <c r="O112" s="6"/>
      <c r="P112" s="24"/>
      <c r="Q112" s="24">
        <f t="shared" si="15"/>
        <v>0</v>
      </c>
    </row>
    <row r="113" spans="1:17" ht="14">
      <c r="A113" s="288"/>
      <c r="B113" s="1" t="s">
        <v>22</v>
      </c>
      <c r="C113" s="35"/>
      <c r="D113" s="36"/>
      <c r="E113" s="35"/>
      <c r="F113" s="36"/>
      <c r="G113" s="35"/>
      <c r="H113" s="36"/>
      <c r="I113" s="35"/>
      <c r="J113" s="36"/>
      <c r="K113" s="35"/>
      <c r="L113" s="36"/>
      <c r="M113" s="6"/>
      <c r="N113" s="24"/>
      <c r="O113" s="6"/>
      <c r="P113" s="24"/>
      <c r="Q113" s="24">
        <f t="shared" si="15"/>
        <v>0</v>
      </c>
    </row>
    <row r="114" spans="1:17" ht="14">
      <c r="A114" s="288"/>
      <c r="B114" s="1" t="s">
        <v>23</v>
      </c>
      <c r="C114" s="35"/>
      <c r="D114" s="36"/>
      <c r="E114" s="35"/>
      <c r="F114" s="36"/>
      <c r="G114" s="35" t="s">
        <v>249</v>
      </c>
      <c r="H114" s="36"/>
      <c r="I114" s="35"/>
      <c r="J114" s="36"/>
      <c r="K114" s="35"/>
      <c r="L114" s="36"/>
      <c r="M114" s="6"/>
      <c r="N114" s="24"/>
      <c r="O114" s="6"/>
      <c r="P114" s="24"/>
      <c r="Q114" s="24">
        <f t="shared" si="15"/>
        <v>0</v>
      </c>
    </row>
    <row r="115" spans="1:17" ht="14">
      <c r="A115" s="288"/>
      <c r="B115" s="1" t="s">
        <v>19</v>
      </c>
      <c r="C115" s="35"/>
      <c r="D115" s="36"/>
      <c r="E115" s="35"/>
      <c r="F115" s="36"/>
      <c r="G115" s="35"/>
      <c r="H115" s="36"/>
      <c r="I115" s="35"/>
      <c r="J115" s="36"/>
      <c r="K115" s="35"/>
      <c r="L115" s="36"/>
      <c r="M115" s="6"/>
      <c r="N115" s="24"/>
      <c r="O115" s="6"/>
      <c r="P115" s="24"/>
      <c r="Q115" s="24">
        <f t="shared" si="15"/>
        <v>0</v>
      </c>
    </row>
    <row r="116" spans="1:17" ht="14">
      <c r="A116" s="288"/>
      <c r="B116" s="1" t="s">
        <v>30</v>
      </c>
      <c r="C116" s="35"/>
      <c r="D116" s="36"/>
      <c r="E116" s="35"/>
      <c r="F116" s="36"/>
      <c r="G116" s="35"/>
      <c r="H116" s="36"/>
      <c r="I116" s="35"/>
      <c r="J116" s="36"/>
      <c r="K116" s="35"/>
      <c r="L116" s="36"/>
      <c r="M116" s="6"/>
      <c r="N116" s="24"/>
      <c r="O116" s="6"/>
      <c r="P116" s="24"/>
      <c r="Q116" s="24">
        <f t="shared" si="15"/>
        <v>0</v>
      </c>
    </row>
    <row r="117" spans="1:17" ht="14">
      <c r="A117" s="289"/>
      <c r="B117" s="55" t="s">
        <v>18</v>
      </c>
      <c r="C117" s="52"/>
      <c r="D117" s="52">
        <f>SUM(D109:D116)</f>
        <v>0</v>
      </c>
      <c r="E117" s="52"/>
      <c r="F117" s="52">
        <f>SUM(F109:F116)</f>
        <v>0</v>
      </c>
      <c r="G117" s="52"/>
      <c r="H117" s="52">
        <f>SUM(H109:H116)</f>
        <v>0</v>
      </c>
      <c r="I117" s="52"/>
      <c r="J117" s="52">
        <f>SUM(J109:J116)</f>
        <v>0</v>
      </c>
      <c r="K117" s="52"/>
      <c r="L117" s="52">
        <f>SUM(L109:L116)</f>
        <v>0</v>
      </c>
      <c r="M117" s="52"/>
      <c r="N117" s="52">
        <f>SUM(N109:N116)</f>
        <v>0</v>
      </c>
      <c r="O117" s="52"/>
      <c r="P117" s="52">
        <f>SUM(P109:P116)</f>
        <v>0</v>
      </c>
      <c r="Q117" s="52">
        <f>SUM(Q109:Q116)</f>
        <v>0</v>
      </c>
    </row>
    <row r="118" spans="1:17">
      <c r="A118" s="53" t="s">
        <v>24</v>
      </c>
      <c r="B118" s="54"/>
      <c r="C118" s="52"/>
      <c r="D118" s="52">
        <f>D108+D117</f>
        <v>1609</v>
      </c>
      <c r="E118" s="52"/>
      <c r="F118" s="52">
        <f>F108+F117</f>
        <v>0</v>
      </c>
      <c r="G118" s="52"/>
      <c r="H118" s="52">
        <f>H108+H117</f>
        <v>1767</v>
      </c>
      <c r="I118" s="52"/>
      <c r="J118" s="52">
        <f>J108+J117</f>
        <v>439</v>
      </c>
      <c r="K118" s="52"/>
      <c r="L118" s="52">
        <f>L108+L117</f>
        <v>1680</v>
      </c>
      <c r="M118" s="52"/>
      <c r="N118" s="52">
        <f>N108+N117</f>
        <v>730</v>
      </c>
      <c r="O118" s="52"/>
      <c r="P118" s="52">
        <f>P108+P117</f>
        <v>330</v>
      </c>
      <c r="Q118" s="52">
        <f>Q108+Q117</f>
        <v>6555</v>
      </c>
    </row>
    <row r="119" spans="1:17">
      <c r="A119" s="57" t="s">
        <v>25</v>
      </c>
      <c r="B119" s="56"/>
      <c r="C119" s="58"/>
      <c r="D119" s="58">
        <f>D100+D104-D118</f>
        <v>120078</v>
      </c>
      <c r="E119" s="58"/>
      <c r="F119" s="58">
        <f>F100+F104-F118</f>
        <v>120078</v>
      </c>
      <c r="G119" s="58"/>
      <c r="H119" s="58">
        <f>H100+H104-H118</f>
        <v>118311</v>
      </c>
      <c r="I119" s="58"/>
      <c r="J119" s="58">
        <f>J100+J104-J118</f>
        <v>117872</v>
      </c>
      <c r="K119" s="58"/>
      <c r="L119" s="58">
        <f>L100+L104-L118</f>
        <v>116192</v>
      </c>
      <c r="M119" s="58"/>
      <c r="N119" s="58">
        <f>N100+N104-N118</f>
        <v>115462</v>
      </c>
      <c r="O119" s="58"/>
      <c r="P119" s="58">
        <f>P100+P104-P118</f>
        <v>115132</v>
      </c>
      <c r="Q119" s="58">
        <f>Q100+Q104-Q118</f>
        <v>115132</v>
      </c>
    </row>
    <row r="120" spans="1:17">
      <c r="A120" s="13" t="s">
        <v>12</v>
      </c>
      <c r="B120" s="14"/>
      <c r="C120" s="26"/>
      <c r="D120" s="27"/>
      <c r="E120" s="26"/>
      <c r="F120" s="27"/>
      <c r="G120" s="26" t="s">
        <v>243</v>
      </c>
      <c r="H120" s="27"/>
      <c r="I120" s="26"/>
      <c r="J120" s="27"/>
      <c r="K120" s="26"/>
      <c r="L120" s="27"/>
      <c r="M120" s="13"/>
      <c r="N120" s="14"/>
      <c r="O120" s="13"/>
      <c r="P120" s="14"/>
      <c r="Q120" s="7"/>
    </row>
    <row r="121" spans="1:17">
      <c r="A121" s="17"/>
      <c r="B121" s="18"/>
      <c r="C121" s="28"/>
      <c r="D121" s="29"/>
      <c r="E121" s="28"/>
      <c r="F121" s="29"/>
      <c r="G121" s="28" t="s">
        <v>248</v>
      </c>
      <c r="H121" s="29"/>
      <c r="I121" s="28"/>
      <c r="J121" s="29"/>
      <c r="K121" s="28"/>
      <c r="L121" s="29"/>
      <c r="M121" s="17"/>
      <c r="N121" s="18"/>
      <c r="O121" s="17"/>
      <c r="P121" s="18"/>
      <c r="Q121" s="19"/>
    </row>
    <row r="122" spans="1:17">
      <c r="A122" s="17"/>
      <c r="B122" s="18"/>
      <c r="C122" s="28"/>
      <c r="D122" s="29"/>
      <c r="E122" s="28"/>
      <c r="F122" s="29"/>
      <c r="G122" s="28"/>
      <c r="H122" s="29"/>
      <c r="I122" s="28"/>
      <c r="J122" s="29"/>
      <c r="K122" s="28"/>
      <c r="L122" s="29"/>
      <c r="M122" s="17"/>
      <c r="N122" s="18"/>
      <c r="O122" s="17"/>
      <c r="P122" s="18"/>
      <c r="Q122" s="19"/>
    </row>
    <row r="123" spans="1:17">
      <c r="A123" s="17"/>
      <c r="B123" s="18"/>
      <c r="C123" s="28"/>
      <c r="D123" s="29"/>
      <c r="E123" s="28"/>
      <c r="F123" s="29"/>
      <c r="G123" s="28"/>
      <c r="H123" s="29"/>
      <c r="I123" s="28"/>
      <c r="J123" s="29"/>
      <c r="K123" s="28"/>
      <c r="L123" s="29"/>
      <c r="M123" s="17"/>
      <c r="N123" s="18"/>
      <c r="O123" s="17"/>
      <c r="P123" s="18"/>
      <c r="Q123" s="19"/>
    </row>
    <row r="124" spans="1:17">
      <c r="A124" s="17"/>
      <c r="B124" s="18"/>
      <c r="C124" s="28"/>
      <c r="D124" s="29"/>
      <c r="E124" s="28"/>
      <c r="F124" s="29"/>
      <c r="G124" s="28"/>
      <c r="H124" s="29"/>
      <c r="I124" s="28"/>
      <c r="J124" s="29"/>
      <c r="K124" s="28"/>
      <c r="L124" s="29"/>
      <c r="M124" s="17"/>
      <c r="N124" s="18"/>
      <c r="O124" s="17"/>
      <c r="P124" s="18"/>
      <c r="Q124" s="19"/>
    </row>
    <row r="125" spans="1:17">
      <c r="A125" s="17"/>
      <c r="B125" s="18"/>
      <c r="C125" s="28"/>
      <c r="D125" s="29"/>
      <c r="E125" s="28"/>
      <c r="F125" s="29"/>
      <c r="G125" s="28"/>
      <c r="H125" s="29"/>
      <c r="I125" s="28"/>
      <c r="J125" s="29"/>
      <c r="K125" s="28"/>
      <c r="L125" s="29"/>
      <c r="M125" s="17"/>
      <c r="N125" s="18"/>
      <c r="O125" s="17"/>
      <c r="P125" s="18"/>
      <c r="Q125" s="19"/>
    </row>
    <row r="126" spans="1:17">
      <c r="A126" s="17"/>
      <c r="B126" s="18"/>
      <c r="C126" s="28"/>
      <c r="D126" s="29"/>
      <c r="E126" s="28"/>
      <c r="F126" s="29"/>
      <c r="G126" s="28"/>
      <c r="H126" s="29"/>
      <c r="I126" s="28"/>
      <c r="J126" s="29"/>
      <c r="K126" s="28"/>
      <c r="L126" s="29"/>
      <c r="M126" s="17"/>
      <c r="N126" s="18"/>
      <c r="O126" s="17"/>
      <c r="P126" s="18"/>
      <c r="Q126" s="19"/>
    </row>
    <row r="127" spans="1:17">
      <c r="A127" s="15"/>
      <c r="B127" s="16"/>
      <c r="C127" s="30"/>
      <c r="D127" s="31"/>
      <c r="E127" s="30"/>
      <c r="F127" s="31"/>
      <c r="G127" s="30"/>
      <c r="H127" s="31"/>
      <c r="I127" s="30"/>
      <c r="J127" s="31"/>
      <c r="K127" s="30"/>
      <c r="L127" s="31"/>
      <c r="M127" s="15"/>
      <c r="N127" s="16"/>
      <c r="O127" s="15"/>
      <c r="P127" s="16"/>
      <c r="Q127" s="5"/>
    </row>
    <row r="129" spans="1:17">
      <c r="A129" s="21" t="str">
        <f>A1</f>
        <v>2021年</v>
      </c>
      <c r="B129" s="21"/>
      <c r="C129" s="21" t="str">
        <f>C1</f>
        <v>4月</v>
      </c>
      <c r="D129" s="4" t="s">
        <v>46</v>
      </c>
    </row>
    <row r="130" spans="1:17" ht="11.25" customHeight="1">
      <c r="A130" s="283"/>
      <c r="B130" s="284"/>
      <c r="C130" s="32">
        <v>25</v>
      </c>
      <c r="D130" s="12" t="s">
        <v>33</v>
      </c>
      <c r="E130" s="33">
        <v>26</v>
      </c>
      <c r="F130" s="22" t="s">
        <v>34</v>
      </c>
      <c r="G130" s="33">
        <v>27</v>
      </c>
      <c r="H130" s="22" t="s">
        <v>37</v>
      </c>
      <c r="I130" s="33">
        <v>28</v>
      </c>
      <c r="J130" s="22" t="s">
        <v>38</v>
      </c>
      <c r="K130" s="33">
        <v>29</v>
      </c>
      <c r="L130" s="22" t="s">
        <v>39</v>
      </c>
      <c r="M130" s="33">
        <v>30</v>
      </c>
      <c r="N130" s="22" t="s">
        <v>40</v>
      </c>
      <c r="O130" s="156"/>
      <c r="P130" s="157" t="s">
        <v>41</v>
      </c>
      <c r="Q130" s="290" t="s">
        <v>42</v>
      </c>
    </row>
    <row r="131" spans="1:17" ht="11.25" customHeight="1">
      <c r="A131" s="285"/>
      <c r="B131" s="286"/>
      <c r="C131" s="34" t="s">
        <v>31</v>
      </c>
      <c r="D131" s="34" t="s">
        <v>32</v>
      </c>
      <c r="E131" s="34" t="s">
        <v>31</v>
      </c>
      <c r="F131" s="34" t="s">
        <v>32</v>
      </c>
      <c r="G131" s="34" t="s">
        <v>31</v>
      </c>
      <c r="H131" s="34" t="s">
        <v>32</v>
      </c>
      <c r="I131" s="34" t="s">
        <v>31</v>
      </c>
      <c r="J131" s="34" t="s">
        <v>32</v>
      </c>
      <c r="K131" s="34" t="s">
        <v>31</v>
      </c>
      <c r="L131" s="34" t="s">
        <v>32</v>
      </c>
      <c r="M131" s="34" t="s">
        <v>31</v>
      </c>
      <c r="N131" s="34" t="s">
        <v>32</v>
      </c>
      <c r="O131" s="158" t="s">
        <v>31</v>
      </c>
      <c r="P131" s="158" t="s">
        <v>32</v>
      </c>
      <c r="Q131" s="291"/>
    </row>
    <row r="132" spans="1:17">
      <c r="A132" s="53" t="s">
        <v>13</v>
      </c>
      <c r="B132" s="54"/>
      <c r="C132" s="50"/>
      <c r="D132" s="51">
        <f>P119</f>
        <v>115132</v>
      </c>
      <c r="E132" s="50"/>
      <c r="F132" s="52">
        <f>D151</f>
        <v>113849</v>
      </c>
      <c r="G132" s="50"/>
      <c r="H132" s="52">
        <f>F151</f>
        <v>112828</v>
      </c>
      <c r="I132" s="50"/>
      <c r="J132" s="52">
        <f>H151</f>
        <v>111298</v>
      </c>
      <c r="K132" s="50"/>
      <c r="L132" s="52">
        <f>J151</f>
        <v>101125</v>
      </c>
      <c r="M132" s="50"/>
      <c r="N132" s="52">
        <f>L151</f>
        <v>100149</v>
      </c>
      <c r="O132" s="159"/>
      <c r="P132" s="161">
        <f>N151</f>
        <v>98694</v>
      </c>
      <c r="Q132" s="51">
        <f>D132</f>
        <v>115132</v>
      </c>
    </row>
    <row r="133" spans="1:17" ht="13" customHeight="1">
      <c r="A133" s="280" t="s">
        <v>36</v>
      </c>
      <c r="B133" s="5" t="s">
        <v>55</v>
      </c>
      <c r="C133" s="35"/>
      <c r="D133" s="36"/>
      <c r="E133" s="35"/>
      <c r="F133" s="36"/>
      <c r="G133" s="35"/>
      <c r="H133" s="36"/>
      <c r="I133" s="35"/>
      <c r="J133" s="36"/>
      <c r="K133" s="35"/>
      <c r="L133" s="36"/>
      <c r="M133" s="35"/>
      <c r="N133" s="36"/>
      <c r="O133" s="162"/>
      <c r="P133" s="163"/>
      <c r="Q133" s="24">
        <f>SUM(D133,F133,H133,J133,L133,N133,P133)</f>
        <v>0</v>
      </c>
    </row>
    <row r="134" spans="1:17">
      <c r="A134" s="281"/>
      <c r="B134" s="6" t="s">
        <v>11</v>
      </c>
      <c r="C134" s="35"/>
      <c r="D134" s="36"/>
      <c r="E134" s="35"/>
      <c r="F134" s="36"/>
      <c r="G134" s="35"/>
      <c r="H134" s="36"/>
      <c r="I134" s="35"/>
      <c r="J134" s="36"/>
      <c r="K134" s="35"/>
      <c r="L134" s="36"/>
      <c r="M134" s="35"/>
      <c r="N134" s="36"/>
      <c r="O134" s="162"/>
      <c r="P134" s="163"/>
      <c r="Q134" s="24">
        <f>SUM(D134,F134,H134,J134,L134,N134,P134)</f>
        <v>0</v>
      </c>
    </row>
    <row r="135" spans="1:17">
      <c r="A135" s="282"/>
      <c r="B135" s="7" t="s">
        <v>14</v>
      </c>
      <c r="C135" s="35"/>
      <c r="D135" s="36"/>
      <c r="E135" s="35"/>
      <c r="F135" s="36"/>
      <c r="G135" s="35"/>
      <c r="H135" s="36"/>
      <c r="I135" s="35"/>
      <c r="J135" s="36"/>
      <c r="K135" s="35"/>
      <c r="L135" s="36"/>
      <c r="M135" s="35"/>
      <c r="N135" s="36"/>
      <c r="O135" s="162"/>
      <c r="P135" s="163"/>
      <c r="Q135" s="24">
        <f>SUM(D135,F135,H135,J135,L135,N135,P135)</f>
        <v>0</v>
      </c>
    </row>
    <row r="136" spans="1:17">
      <c r="A136" s="53" t="s">
        <v>15</v>
      </c>
      <c r="B136" s="54"/>
      <c r="C136" s="50"/>
      <c r="D136" s="52">
        <f>SUM(D133:D135)</f>
        <v>0</v>
      </c>
      <c r="E136" s="50"/>
      <c r="F136" s="52">
        <f>SUM(F133:F135)</f>
        <v>0</v>
      </c>
      <c r="G136" s="50"/>
      <c r="H136" s="52">
        <f>SUM(H133:H135)</f>
        <v>0</v>
      </c>
      <c r="I136" s="50"/>
      <c r="J136" s="52">
        <f>SUM(J133:J135)</f>
        <v>0</v>
      </c>
      <c r="K136" s="50"/>
      <c r="L136" s="52">
        <f>SUM(L133:L135)</f>
        <v>0</v>
      </c>
      <c r="M136" s="50"/>
      <c r="N136" s="52">
        <f>SUM(N133:N135)</f>
        <v>0</v>
      </c>
      <c r="O136" s="159"/>
      <c r="P136" s="161">
        <f>SUM(P133:P135)</f>
        <v>0</v>
      </c>
      <c r="Q136" s="52">
        <f>SUM(Q133:Q135)</f>
        <v>0</v>
      </c>
    </row>
    <row r="137" spans="1:17" ht="13" customHeight="1">
      <c r="A137" s="287" t="s">
        <v>28</v>
      </c>
      <c r="B137" s="1" t="s">
        <v>16</v>
      </c>
      <c r="C137" s="35"/>
      <c r="D137" s="36"/>
      <c r="E137" s="35"/>
      <c r="F137" s="36"/>
      <c r="G137" s="35"/>
      <c r="H137" s="36"/>
      <c r="I137" s="35"/>
      <c r="J137" s="36"/>
      <c r="K137" s="35"/>
      <c r="L137" s="36"/>
      <c r="M137" s="35"/>
      <c r="N137" s="36"/>
      <c r="O137" s="162"/>
      <c r="P137" s="163"/>
      <c r="Q137" s="24">
        <f>SUM(D137,F137,H137,J137,L137,N137,P137)</f>
        <v>0</v>
      </c>
    </row>
    <row r="138" spans="1:17" ht="14">
      <c r="A138" s="288"/>
      <c r="B138" s="1" t="s">
        <v>17</v>
      </c>
      <c r="C138" s="35"/>
      <c r="D138" s="36"/>
      <c r="E138" s="35"/>
      <c r="F138" s="36"/>
      <c r="G138" s="35"/>
      <c r="H138" s="36"/>
      <c r="I138" s="35" t="s">
        <v>254</v>
      </c>
      <c r="J138" s="36"/>
      <c r="K138" s="35"/>
      <c r="L138" s="36"/>
      <c r="M138" s="35"/>
      <c r="N138" s="36"/>
      <c r="O138" s="162"/>
      <c r="P138" s="163"/>
      <c r="Q138" s="24">
        <f>SUM(D138,F138,H138,J138,L138,N138,P138)</f>
        <v>0</v>
      </c>
    </row>
    <row r="139" spans="1:17" ht="14">
      <c r="A139" s="288"/>
      <c r="B139" s="1" t="s">
        <v>26</v>
      </c>
      <c r="C139" s="35" t="s">
        <v>138</v>
      </c>
      <c r="D139" s="36">
        <v>1283</v>
      </c>
      <c r="E139" s="35" t="s">
        <v>258</v>
      </c>
      <c r="F139" s="36">
        <v>1021</v>
      </c>
      <c r="G139" s="35" t="s">
        <v>257</v>
      </c>
      <c r="H139" s="36">
        <f>1000+530</f>
        <v>1530</v>
      </c>
      <c r="I139" s="35" t="s">
        <v>259</v>
      </c>
      <c r="J139" s="36">
        <v>943</v>
      </c>
      <c r="K139" s="35" t="s">
        <v>260</v>
      </c>
      <c r="L139" s="36">
        <f>236+439+301</f>
        <v>976</v>
      </c>
      <c r="M139" s="35" t="s">
        <v>261</v>
      </c>
      <c r="N139" s="36">
        <f>550+905</f>
        <v>1455</v>
      </c>
      <c r="O139" s="162"/>
      <c r="P139" s="163"/>
      <c r="Q139" s="24">
        <f>SUM(D139,F139,H139,J139,L139,N139,P139)</f>
        <v>7208</v>
      </c>
    </row>
    <row r="140" spans="1:17" ht="14">
      <c r="A140" s="288"/>
      <c r="B140" s="55" t="s">
        <v>18</v>
      </c>
      <c r="C140" s="50"/>
      <c r="D140" s="52">
        <f>SUM(D137:D139)</f>
        <v>1283</v>
      </c>
      <c r="E140" s="50"/>
      <c r="F140" s="52">
        <f>SUM(F137:F139)</f>
        <v>1021</v>
      </c>
      <c r="G140" s="50"/>
      <c r="H140" s="52">
        <f>SUM(H137:H139)</f>
        <v>1530</v>
      </c>
      <c r="I140" s="50"/>
      <c r="J140" s="52">
        <f>SUM(J137:J139)</f>
        <v>943</v>
      </c>
      <c r="K140" s="50"/>
      <c r="L140" s="52">
        <f>SUM(L137:L139)</f>
        <v>976</v>
      </c>
      <c r="M140" s="50"/>
      <c r="N140" s="52">
        <f>SUM(N137:N139)</f>
        <v>1455</v>
      </c>
      <c r="O140" s="159"/>
      <c r="P140" s="161">
        <f>SUM(P137:P139)</f>
        <v>0</v>
      </c>
      <c r="Q140" s="52">
        <f>SUM(Q137:Q139)</f>
        <v>7208</v>
      </c>
    </row>
    <row r="141" spans="1:17" ht="14">
      <c r="A141" s="288"/>
      <c r="B141" s="1" t="s">
        <v>27</v>
      </c>
      <c r="C141" s="35"/>
      <c r="D141" s="36"/>
      <c r="E141" s="35"/>
      <c r="F141" s="36"/>
      <c r="G141" s="35"/>
      <c r="H141" s="36"/>
      <c r="I141" s="35"/>
      <c r="J141" s="36"/>
      <c r="K141" s="35"/>
      <c r="L141" s="36"/>
      <c r="M141" s="35"/>
      <c r="N141" s="36"/>
      <c r="O141" s="162"/>
      <c r="P141" s="163"/>
      <c r="Q141" s="24">
        <f t="shared" ref="Q141:Q148" si="16">SUM(D141,F141,H141,J141,L141,N141,P141)</f>
        <v>0</v>
      </c>
    </row>
    <row r="142" spans="1:17" ht="14">
      <c r="A142" s="288"/>
      <c r="B142" s="1" t="s">
        <v>29</v>
      </c>
      <c r="C142" s="35"/>
      <c r="D142" s="36"/>
      <c r="E142" s="35"/>
      <c r="F142" s="36"/>
      <c r="G142" s="35"/>
      <c r="H142" s="36"/>
      <c r="I142" s="35"/>
      <c r="J142" s="36"/>
      <c r="K142" s="35"/>
      <c r="L142" s="36"/>
      <c r="M142" s="35"/>
      <c r="N142" s="36"/>
      <c r="O142" s="162"/>
      <c r="P142" s="163"/>
      <c r="Q142" s="24">
        <f t="shared" si="16"/>
        <v>0</v>
      </c>
    </row>
    <row r="143" spans="1:17" ht="14">
      <c r="A143" s="288"/>
      <c r="B143" s="1" t="s">
        <v>20</v>
      </c>
      <c r="C143" s="35"/>
      <c r="D143" s="36"/>
      <c r="E143" s="35"/>
      <c r="F143" s="36"/>
      <c r="G143" s="35"/>
      <c r="H143" s="36"/>
      <c r="I143" s="35"/>
      <c r="J143" s="36"/>
      <c r="K143" s="35"/>
      <c r="L143" s="36"/>
      <c r="M143" s="35"/>
      <c r="N143" s="36"/>
      <c r="O143" s="162"/>
      <c r="P143" s="163"/>
      <c r="Q143" s="24">
        <f t="shared" si="16"/>
        <v>0</v>
      </c>
    </row>
    <row r="144" spans="1:17" ht="14">
      <c r="A144" s="288"/>
      <c r="B144" s="1" t="s">
        <v>21</v>
      </c>
      <c r="C144" s="35"/>
      <c r="D144" s="36"/>
      <c r="E144" s="35"/>
      <c r="F144" s="36"/>
      <c r="G144" s="35"/>
      <c r="H144" s="36"/>
      <c r="I144" s="35"/>
      <c r="J144" s="36"/>
      <c r="K144" s="35"/>
      <c r="L144" s="36"/>
      <c r="M144" s="35"/>
      <c r="N144" s="36"/>
      <c r="O144" s="162"/>
      <c r="P144" s="163"/>
      <c r="Q144" s="24">
        <f t="shared" si="16"/>
        <v>0</v>
      </c>
    </row>
    <row r="145" spans="1:17" ht="14">
      <c r="A145" s="288"/>
      <c r="B145" s="1" t="s">
        <v>22</v>
      </c>
      <c r="C145" s="35"/>
      <c r="D145" s="36"/>
      <c r="E145" s="35"/>
      <c r="F145" s="36"/>
      <c r="G145" s="35"/>
      <c r="H145" s="36"/>
      <c r="I145" s="35"/>
      <c r="J145" s="36"/>
      <c r="K145" s="35"/>
      <c r="L145" s="36"/>
      <c r="M145" s="35"/>
      <c r="N145" s="36"/>
      <c r="O145" s="162"/>
      <c r="P145" s="163"/>
      <c r="Q145" s="24">
        <f t="shared" si="16"/>
        <v>0</v>
      </c>
    </row>
    <row r="146" spans="1:17" ht="14">
      <c r="A146" s="288"/>
      <c r="B146" s="1" t="s">
        <v>23</v>
      </c>
      <c r="C146" s="35"/>
      <c r="D146" s="36"/>
      <c r="E146" s="35"/>
      <c r="F146" s="36"/>
      <c r="G146" s="35"/>
      <c r="H146" s="36"/>
      <c r="I146" s="35"/>
      <c r="J146" s="36"/>
      <c r="K146" s="35"/>
      <c r="L146" s="36"/>
      <c r="M146" s="35"/>
      <c r="N146" s="36"/>
      <c r="O146" s="162"/>
      <c r="P146" s="163"/>
      <c r="Q146" s="24">
        <f t="shared" si="16"/>
        <v>0</v>
      </c>
    </row>
    <row r="147" spans="1:17" ht="14">
      <c r="A147" s="288"/>
      <c r="B147" s="1" t="s">
        <v>19</v>
      </c>
      <c r="C147" s="35"/>
      <c r="D147" s="36"/>
      <c r="E147" s="35"/>
      <c r="F147" s="36"/>
      <c r="G147" s="35"/>
      <c r="H147" s="36"/>
      <c r="I147" s="35" t="s">
        <v>255</v>
      </c>
      <c r="J147" s="36">
        <v>9230</v>
      </c>
      <c r="K147" s="35"/>
      <c r="L147" s="36"/>
      <c r="M147" s="35"/>
      <c r="N147" s="36"/>
      <c r="O147" s="162"/>
      <c r="P147" s="163"/>
      <c r="Q147" s="24">
        <f t="shared" si="16"/>
        <v>9230</v>
      </c>
    </row>
    <row r="148" spans="1:17" ht="14">
      <c r="A148" s="288"/>
      <c r="B148" s="1" t="s">
        <v>30</v>
      </c>
      <c r="C148" s="35"/>
      <c r="D148" s="36"/>
      <c r="E148" s="35"/>
      <c r="F148" s="36"/>
      <c r="G148" s="35"/>
      <c r="H148" s="36"/>
      <c r="I148" s="35"/>
      <c r="J148" s="36"/>
      <c r="K148" s="35"/>
      <c r="L148" s="36"/>
      <c r="M148" s="35"/>
      <c r="N148" s="36"/>
      <c r="O148" s="162"/>
      <c r="P148" s="163"/>
      <c r="Q148" s="24">
        <f t="shared" si="16"/>
        <v>0</v>
      </c>
    </row>
    <row r="149" spans="1:17" ht="14">
      <c r="A149" s="289"/>
      <c r="B149" s="55" t="s">
        <v>18</v>
      </c>
      <c r="C149" s="52"/>
      <c r="D149" s="52">
        <f>SUM(D141:D148)</f>
        <v>0</v>
      </c>
      <c r="E149" s="52"/>
      <c r="F149" s="52">
        <f>SUM(F141:F148)</f>
        <v>0</v>
      </c>
      <c r="G149" s="52"/>
      <c r="H149" s="52">
        <f>SUM(H141:H148)</f>
        <v>0</v>
      </c>
      <c r="I149" s="52"/>
      <c r="J149" s="52">
        <f>SUM(J141:J148)</f>
        <v>9230</v>
      </c>
      <c r="K149" s="52"/>
      <c r="L149" s="52">
        <f>SUM(L141:L148)</f>
        <v>0</v>
      </c>
      <c r="M149" s="52"/>
      <c r="N149" s="52">
        <f>SUM(N141:N148)</f>
        <v>0</v>
      </c>
      <c r="O149" s="161"/>
      <c r="P149" s="161">
        <f>SUM(P141:P148)</f>
        <v>0</v>
      </c>
      <c r="Q149" s="52">
        <f>SUM(Q141:Q148)</f>
        <v>9230</v>
      </c>
    </row>
    <row r="150" spans="1:17">
      <c r="A150" s="53" t="s">
        <v>24</v>
      </c>
      <c r="B150" s="54"/>
      <c r="C150" s="52"/>
      <c r="D150" s="52">
        <f>D140+D149</f>
        <v>1283</v>
      </c>
      <c r="E150" s="52"/>
      <c r="F150" s="52">
        <f>F140+F149</f>
        <v>1021</v>
      </c>
      <c r="G150" s="52"/>
      <c r="H150" s="52">
        <f>H140+H149</f>
        <v>1530</v>
      </c>
      <c r="I150" s="52"/>
      <c r="J150" s="52">
        <f>J140+J149</f>
        <v>10173</v>
      </c>
      <c r="K150" s="52"/>
      <c r="L150" s="52">
        <f>L140+L149</f>
        <v>976</v>
      </c>
      <c r="M150" s="52"/>
      <c r="N150" s="52">
        <f>N140+N149</f>
        <v>1455</v>
      </c>
      <c r="O150" s="161"/>
      <c r="P150" s="161">
        <f>P140+P149</f>
        <v>0</v>
      </c>
      <c r="Q150" s="52">
        <f>Q140+Q149</f>
        <v>16438</v>
      </c>
    </row>
    <row r="151" spans="1:17">
      <c r="A151" s="57" t="s">
        <v>25</v>
      </c>
      <c r="B151" s="56"/>
      <c r="C151" s="58"/>
      <c r="D151" s="58">
        <f>D132+D136-D150</f>
        <v>113849</v>
      </c>
      <c r="E151" s="58"/>
      <c r="F151" s="58">
        <f>F132+F136-F150</f>
        <v>112828</v>
      </c>
      <c r="G151" s="58"/>
      <c r="H151" s="58">
        <f>H132+H136-H150</f>
        <v>111298</v>
      </c>
      <c r="I151" s="58"/>
      <c r="J151" s="58">
        <f>J132+J136-J150</f>
        <v>101125</v>
      </c>
      <c r="K151" s="58"/>
      <c r="L151" s="58">
        <f>L132+L136-L150</f>
        <v>100149</v>
      </c>
      <c r="M151" s="58"/>
      <c r="N151" s="58">
        <f>N132+N136-N150</f>
        <v>98694</v>
      </c>
      <c r="O151" s="164"/>
      <c r="P151" s="164">
        <f>P132+P136-P150</f>
        <v>98694</v>
      </c>
      <c r="Q151" s="58">
        <f>Q132+Q136-Q150</f>
        <v>98694</v>
      </c>
    </row>
    <row r="152" spans="1:17">
      <c r="A152" s="13" t="s">
        <v>12</v>
      </c>
      <c r="B152" s="14"/>
      <c r="C152" s="26"/>
      <c r="D152" s="27"/>
      <c r="E152" s="26"/>
      <c r="F152" s="27"/>
      <c r="G152" s="26" t="s">
        <v>253</v>
      </c>
      <c r="H152" s="27"/>
      <c r="I152" s="26"/>
      <c r="J152" s="27"/>
      <c r="K152" s="26"/>
      <c r="L152" s="27"/>
      <c r="M152" s="26"/>
      <c r="N152" s="27"/>
      <c r="O152" s="165"/>
      <c r="P152" s="166"/>
      <c r="Q152" s="7"/>
    </row>
    <row r="153" spans="1:17">
      <c r="A153" s="17"/>
      <c r="B153" s="18"/>
      <c r="C153" s="28"/>
      <c r="D153" s="29"/>
      <c r="E153" s="28"/>
      <c r="F153" s="29"/>
      <c r="G153" s="28"/>
      <c r="H153" s="29"/>
      <c r="I153" s="28"/>
      <c r="J153" s="29"/>
      <c r="K153" s="28"/>
      <c r="L153" s="29"/>
      <c r="M153" s="28"/>
      <c r="N153" s="29"/>
      <c r="O153" s="167"/>
      <c r="P153" s="168"/>
      <c r="Q153" s="19"/>
    </row>
    <row r="154" spans="1:17">
      <c r="A154" s="17"/>
      <c r="B154" s="18"/>
      <c r="C154" s="28"/>
      <c r="D154" s="29"/>
      <c r="E154" s="28"/>
      <c r="F154" s="29"/>
      <c r="G154" s="28"/>
      <c r="H154" s="29"/>
      <c r="I154" s="28"/>
      <c r="J154" s="29"/>
      <c r="K154" s="28"/>
      <c r="L154" s="29"/>
      <c r="M154" s="28"/>
      <c r="N154" s="29"/>
      <c r="O154" s="167"/>
      <c r="P154" s="168"/>
      <c r="Q154" s="19"/>
    </row>
    <row r="155" spans="1:17">
      <c r="A155" s="17"/>
      <c r="B155" s="18"/>
      <c r="C155" s="28"/>
      <c r="D155" s="29"/>
      <c r="E155" s="28"/>
      <c r="F155" s="29"/>
      <c r="G155" s="28"/>
      <c r="H155" s="29"/>
      <c r="I155" s="28"/>
      <c r="J155" s="29"/>
      <c r="K155" s="28"/>
      <c r="L155" s="29"/>
      <c r="M155" s="28"/>
      <c r="N155" s="29"/>
      <c r="O155" s="167"/>
      <c r="P155" s="168"/>
      <c r="Q155" s="19"/>
    </row>
    <row r="156" spans="1:17">
      <c r="A156" s="17"/>
      <c r="B156" s="18"/>
      <c r="C156" s="28"/>
      <c r="D156" s="29"/>
      <c r="E156" s="28"/>
      <c r="F156" s="29"/>
      <c r="G156" s="28"/>
      <c r="H156" s="29"/>
      <c r="I156" s="28"/>
      <c r="J156" s="29"/>
      <c r="K156" s="28"/>
      <c r="L156" s="29"/>
      <c r="M156" s="28"/>
      <c r="N156" s="29"/>
      <c r="O156" s="167"/>
      <c r="P156" s="168"/>
      <c r="Q156" s="19"/>
    </row>
    <row r="157" spans="1:17">
      <c r="A157" s="17"/>
      <c r="B157" s="18"/>
      <c r="C157" s="28"/>
      <c r="D157" s="29"/>
      <c r="E157" s="28"/>
      <c r="F157" s="29"/>
      <c r="G157" s="28"/>
      <c r="H157" s="29"/>
      <c r="I157" s="28"/>
      <c r="J157" s="29"/>
      <c r="K157" s="28"/>
      <c r="L157" s="29"/>
      <c r="M157" s="28"/>
      <c r="N157" s="29"/>
      <c r="O157" s="167"/>
      <c r="P157" s="168"/>
      <c r="Q157" s="19"/>
    </row>
    <row r="158" spans="1:17">
      <c r="A158" s="17"/>
      <c r="B158" s="18"/>
      <c r="C158" s="28"/>
      <c r="D158" s="29"/>
      <c r="E158" s="28"/>
      <c r="F158" s="29"/>
      <c r="G158" s="28"/>
      <c r="H158" s="29"/>
      <c r="I158" s="28"/>
      <c r="J158" s="29"/>
      <c r="K158" s="28"/>
      <c r="L158" s="29"/>
      <c r="M158" s="28"/>
      <c r="N158" s="29"/>
      <c r="O158" s="167"/>
      <c r="P158" s="168"/>
      <c r="Q158" s="19"/>
    </row>
    <row r="159" spans="1:17">
      <c r="A159" s="15"/>
      <c r="B159" s="16"/>
      <c r="C159" s="30"/>
      <c r="D159" s="31"/>
      <c r="E159" s="30"/>
      <c r="F159" s="31"/>
      <c r="G159" s="30"/>
      <c r="H159" s="31"/>
      <c r="I159" s="30"/>
      <c r="J159" s="31"/>
      <c r="K159" s="30"/>
      <c r="L159" s="31"/>
      <c r="M159" s="30"/>
      <c r="N159" s="31"/>
      <c r="O159" s="169"/>
      <c r="P159" s="170"/>
      <c r="Q159" s="5"/>
    </row>
    <row r="161" spans="1:17">
      <c r="A161" s="21" t="str">
        <f>A1</f>
        <v>2021年</v>
      </c>
      <c r="B161" s="21"/>
      <c r="C161" s="21" t="str">
        <f>C1</f>
        <v>4月</v>
      </c>
      <c r="D161" s="4" t="s">
        <v>47</v>
      </c>
    </row>
    <row r="162" spans="1:17" ht="11.25" customHeight="1">
      <c r="A162" s="283"/>
      <c r="B162" s="284"/>
      <c r="C162" s="154"/>
      <c r="D162" s="155" t="s">
        <v>33</v>
      </c>
      <c r="E162" s="156"/>
      <c r="F162" s="157" t="s">
        <v>34</v>
      </c>
      <c r="G162" s="156"/>
      <c r="H162" s="157" t="s">
        <v>37</v>
      </c>
      <c r="I162" s="156"/>
      <c r="J162" s="157" t="s">
        <v>38</v>
      </c>
      <c r="K162" s="156"/>
      <c r="L162" s="157" t="s">
        <v>39</v>
      </c>
      <c r="M162" s="156"/>
      <c r="N162" s="157" t="s">
        <v>40</v>
      </c>
      <c r="O162" s="156"/>
      <c r="P162" s="157" t="s">
        <v>41</v>
      </c>
      <c r="Q162" s="290" t="s">
        <v>42</v>
      </c>
    </row>
    <row r="163" spans="1:17" ht="11.25" customHeight="1">
      <c r="A163" s="285"/>
      <c r="B163" s="286"/>
      <c r="C163" s="158" t="s">
        <v>31</v>
      </c>
      <c r="D163" s="158" t="s">
        <v>32</v>
      </c>
      <c r="E163" s="158" t="s">
        <v>31</v>
      </c>
      <c r="F163" s="158" t="s">
        <v>32</v>
      </c>
      <c r="G163" s="158" t="s">
        <v>31</v>
      </c>
      <c r="H163" s="158" t="s">
        <v>32</v>
      </c>
      <c r="I163" s="158" t="s">
        <v>31</v>
      </c>
      <c r="J163" s="158" t="s">
        <v>32</v>
      </c>
      <c r="K163" s="158" t="s">
        <v>31</v>
      </c>
      <c r="L163" s="158" t="s">
        <v>32</v>
      </c>
      <c r="M163" s="158" t="s">
        <v>31</v>
      </c>
      <c r="N163" s="158" t="s">
        <v>32</v>
      </c>
      <c r="O163" s="158" t="s">
        <v>31</v>
      </c>
      <c r="P163" s="158" t="s">
        <v>32</v>
      </c>
      <c r="Q163" s="291"/>
    </row>
    <row r="164" spans="1:17">
      <c r="A164" s="53" t="s">
        <v>13</v>
      </c>
      <c r="B164" s="54"/>
      <c r="C164" s="159"/>
      <c r="D164" s="160">
        <f>P151</f>
        <v>98694</v>
      </c>
      <c r="E164" s="159"/>
      <c r="F164" s="161">
        <f>D183</f>
        <v>98694</v>
      </c>
      <c r="G164" s="159"/>
      <c r="H164" s="161">
        <f>F183</f>
        <v>98694</v>
      </c>
      <c r="I164" s="159"/>
      <c r="J164" s="161">
        <f>H183</f>
        <v>98694</v>
      </c>
      <c r="K164" s="159"/>
      <c r="L164" s="161">
        <f>J183</f>
        <v>98694</v>
      </c>
      <c r="M164" s="159"/>
      <c r="N164" s="161">
        <f>L183</f>
        <v>98694</v>
      </c>
      <c r="O164" s="159"/>
      <c r="P164" s="161">
        <f>N183</f>
        <v>98694</v>
      </c>
      <c r="Q164" s="51">
        <f>D164</f>
        <v>98694</v>
      </c>
    </row>
    <row r="165" spans="1:17" ht="13" customHeight="1">
      <c r="A165" s="280" t="s">
        <v>36</v>
      </c>
      <c r="B165" s="5" t="s">
        <v>55</v>
      </c>
      <c r="C165" s="162"/>
      <c r="D165" s="163"/>
      <c r="E165" s="162"/>
      <c r="F165" s="163"/>
      <c r="G165" s="162"/>
      <c r="H165" s="163"/>
      <c r="I165" s="162"/>
      <c r="J165" s="163"/>
      <c r="K165" s="162"/>
      <c r="L165" s="163"/>
      <c r="M165" s="162"/>
      <c r="N165" s="163"/>
      <c r="O165" s="162"/>
      <c r="P165" s="163"/>
      <c r="Q165" s="24">
        <f>SUM(D165,F165,H165,J165,L165,N165,P165)</f>
        <v>0</v>
      </c>
    </row>
    <row r="166" spans="1:17">
      <c r="A166" s="281"/>
      <c r="B166" s="6" t="s">
        <v>11</v>
      </c>
      <c r="C166" s="162"/>
      <c r="D166" s="163"/>
      <c r="E166" s="162"/>
      <c r="F166" s="163"/>
      <c r="G166" s="162"/>
      <c r="H166" s="163"/>
      <c r="I166" s="162"/>
      <c r="J166" s="163"/>
      <c r="K166" s="162"/>
      <c r="L166" s="163"/>
      <c r="M166" s="162"/>
      <c r="N166" s="163"/>
      <c r="O166" s="162"/>
      <c r="P166" s="163"/>
      <c r="Q166" s="24">
        <f>SUM(D166,F166,H166,J166,L166,N166,P166)</f>
        <v>0</v>
      </c>
    </row>
    <row r="167" spans="1:17">
      <c r="A167" s="282"/>
      <c r="B167" s="7" t="s">
        <v>14</v>
      </c>
      <c r="C167" s="162"/>
      <c r="D167" s="163"/>
      <c r="E167" s="162"/>
      <c r="F167" s="163"/>
      <c r="G167" s="162"/>
      <c r="H167" s="163"/>
      <c r="I167" s="162"/>
      <c r="J167" s="163"/>
      <c r="K167" s="162"/>
      <c r="L167" s="163"/>
      <c r="M167" s="162"/>
      <c r="N167" s="163"/>
      <c r="O167" s="162"/>
      <c r="P167" s="163"/>
      <c r="Q167" s="24">
        <f>SUM(D167,F167,H167,J167,L167,N167,P167)</f>
        <v>0</v>
      </c>
    </row>
    <row r="168" spans="1:17">
      <c r="A168" s="53" t="s">
        <v>15</v>
      </c>
      <c r="B168" s="54"/>
      <c r="C168" s="159"/>
      <c r="D168" s="161">
        <f>SUM(D165:D167)</f>
        <v>0</v>
      </c>
      <c r="E168" s="159"/>
      <c r="F168" s="161">
        <f>SUM(F165:F167)</f>
        <v>0</v>
      </c>
      <c r="G168" s="159"/>
      <c r="H168" s="161">
        <f>SUM(H165:H167)</f>
        <v>0</v>
      </c>
      <c r="I168" s="159"/>
      <c r="J168" s="161">
        <f>SUM(J165:J167)</f>
        <v>0</v>
      </c>
      <c r="K168" s="159"/>
      <c r="L168" s="161">
        <f>SUM(L165:L167)</f>
        <v>0</v>
      </c>
      <c r="M168" s="159"/>
      <c r="N168" s="161">
        <f>SUM(N165:N167)</f>
        <v>0</v>
      </c>
      <c r="O168" s="159"/>
      <c r="P168" s="161">
        <f>SUM(P165:P167)</f>
        <v>0</v>
      </c>
      <c r="Q168" s="52">
        <f>SUM(Q165:Q167)</f>
        <v>0</v>
      </c>
    </row>
    <row r="169" spans="1:17" ht="11.25" customHeight="1">
      <c r="A169" s="287" t="s">
        <v>28</v>
      </c>
      <c r="B169" s="1" t="s">
        <v>16</v>
      </c>
      <c r="C169" s="162"/>
      <c r="D169" s="163"/>
      <c r="E169" s="162"/>
      <c r="F169" s="163"/>
      <c r="G169" s="162"/>
      <c r="H169" s="163"/>
      <c r="I169" s="162"/>
      <c r="J169" s="163"/>
      <c r="K169" s="162"/>
      <c r="L169" s="163"/>
      <c r="M169" s="162"/>
      <c r="N169" s="163"/>
      <c r="O169" s="162"/>
      <c r="P169" s="163"/>
      <c r="Q169" s="24">
        <f>SUM(D169,F169,H169,J169,L169,N169,P169)</f>
        <v>0</v>
      </c>
    </row>
    <row r="170" spans="1:17" ht="14">
      <c r="A170" s="288"/>
      <c r="B170" s="1" t="s">
        <v>17</v>
      </c>
      <c r="C170" s="162"/>
      <c r="D170" s="163"/>
      <c r="E170" s="162"/>
      <c r="F170" s="163"/>
      <c r="G170" s="162"/>
      <c r="H170" s="163"/>
      <c r="I170" s="162"/>
      <c r="J170" s="163"/>
      <c r="K170" s="162"/>
      <c r="L170" s="163"/>
      <c r="M170" s="162"/>
      <c r="N170" s="163"/>
      <c r="O170" s="162"/>
      <c r="P170" s="163"/>
      <c r="Q170" s="24">
        <f>SUM(D170,F170,H170,J170,L170,N170,P170)</f>
        <v>0</v>
      </c>
    </row>
    <row r="171" spans="1:17" ht="14">
      <c r="A171" s="288"/>
      <c r="B171" s="1" t="s">
        <v>26</v>
      </c>
      <c r="C171" s="162"/>
      <c r="D171" s="163"/>
      <c r="E171" s="162"/>
      <c r="F171" s="163"/>
      <c r="G171" s="162"/>
      <c r="H171" s="163"/>
      <c r="I171" s="162"/>
      <c r="J171" s="163"/>
      <c r="K171" s="162"/>
      <c r="L171" s="163"/>
      <c r="M171" s="162"/>
      <c r="N171" s="163"/>
      <c r="O171" s="162"/>
      <c r="P171" s="163"/>
      <c r="Q171" s="24">
        <f>SUM(D171,F171,H171,J171,L171,N171,P171)</f>
        <v>0</v>
      </c>
    </row>
    <row r="172" spans="1:17" ht="14">
      <c r="A172" s="288"/>
      <c r="B172" s="55" t="s">
        <v>18</v>
      </c>
      <c r="C172" s="159"/>
      <c r="D172" s="161">
        <f>SUM(D169:D171)</f>
        <v>0</v>
      </c>
      <c r="E172" s="159"/>
      <c r="F172" s="161">
        <f>SUM(F169:F171)</f>
        <v>0</v>
      </c>
      <c r="G172" s="159"/>
      <c r="H172" s="161">
        <f>SUM(H169:H171)</f>
        <v>0</v>
      </c>
      <c r="I172" s="159"/>
      <c r="J172" s="161">
        <f>SUM(J169:J171)</f>
        <v>0</v>
      </c>
      <c r="K172" s="159"/>
      <c r="L172" s="161">
        <f>SUM(L169:L171)</f>
        <v>0</v>
      </c>
      <c r="M172" s="159"/>
      <c r="N172" s="161">
        <f>SUM(N169:N171)</f>
        <v>0</v>
      </c>
      <c r="O172" s="159"/>
      <c r="P172" s="161">
        <f>SUM(P169:P171)</f>
        <v>0</v>
      </c>
      <c r="Q172" s="52">
        <f>SUM(Q169:Q171)</f>
        <v>0</v>
      </c>
    </row>
    <row r="173" spans="1:17" ht="14">
      <c r="A173" s="288"/>
      <c r="B173" s="1" t="s">
        <v>27</v>
      </c>
      <c r="C173" s="162"/>
      <c r="D173" s="163"/>
      <c r="E173" s="162"/>
      <c r="F173" s="163"/>
      <c r="G173" s="162"/>
      <c r="H173" s="163"/>
      <c r="I173" s="162"/>
      <c r="J173" s="163"/>
      <c r="K173" s="162"/>
      <c r="L173" s="163"/>
      <c r="M173" s="162"/>
      <c r="N173" s="163"/>
      <c r="O173" s="162"/>
      <c r="P173" s="163"/>
      <c r="Q173" s="24">
        <f t="shared" ref="Q173:Q180" si="17">SUM(D173,F173,H173,J173,L173,N173,P173)</f>
        <v>0</v>
      </c>
    </row>
    <row r="174" spans="1:17" ht="14">
      <c r="A174" s="288"/>
      <c r="B174" s="1" t="s">
        <v>29</v>
      </c>
      <c r="C174" s="162"/>
      <c r="D174" s="163"/>
      <c r="E174" s="162"/>
      <c r="F174" s="163"/>
      <c r="G174" s="162"/>
      <c r="H174" s="163"/>
      <c r="I174" s="162"/>
      <c r="J174" s="163"/>
      <c r="K174" s="162"/>
      <c r="L174" s="163"/>
      <c r="M174" s="162"/>
      <c r="N174" s="163"/>
      <c r="O174" s="162"/>
      <c r="P174" s="163"/>
      <c r="Q174" s="24">
        <f t="shared" si="17"/>
        <v>0</v>
      </c>
    </row>
    <row r="175" spans="1:17" ht="14">
      <c r="A175" s="288"/>
      <c r="B175" s="1" t="s">
        <v>20</v>
      </c>
      <c r="C175" s="162"/>
      <c r="D175" s="163"/>
      <c r="E175" s="162"/>
      <c r="F175" s="163"/>
      <c r="G175" s="162"/>
      <c r="H175" s="163"/>
      <c r="I175" s="162"/>
      <c r="J175" s="163"/>
      <c r="K175" s="162"/>
      <c r="L175" s="163"/>
      <c r="M175" s="162"/>
      <c r="N175" s="163"/>
      <c r="O175" s="162"/>
      <c r="P175" s="163"/>
      <c r="Q175" s="24">
        <f t="shared" si="17"/>
        <v>0</v>
      </c>
    </row>
    <row r="176" spans="1:17" ht="14">
      <c r="A176" s="288"/>
      <c r="B176" s="1" t="s">
        <v>21</v>
      </c>
      <c r="C176" s="162"/>
      <c r="D176" s="163"/>
      <c r="E176" s="162"/>
      <c r="F176" s="163"/>
      <c r="G176" s="162"/>
      <c r="H176" s="163"/>
      <c r="I176" s="162"/>
      <c r="J176" s="163"/>
      <c r="K176" s="162"/>
      <c r="L176" s="163"/>
      <c r="M176" s="162"/>
      <c r="N176" s="163"/>
      <c r="O176" s="162"/>
      <c r="P176" s="163"/>
      <c r="Q176" s="24">
        <f t="shared" si="17"/>
        <v>0</v>
      </c>
    </row>
    <row r="177" spans="1:17" ht="14">
      <c r="A177" s="288"/>
      <c r="B177" s="1" t="s">
        <v>22</v>
      </c>
      <c r="C177" s="162"/>
      <c r="D177" s="163"/>
      <c r="E177" s="162"/>
      <c r="F177" s="163"/>
      <c r="G177" s="162"/>
      <c r="H177" s="163"/>
      <c r="I177" s="162"/>
      <c r="J177" s="163"/>
      <c r="K177" s="162"/>
      <c r="L177" s="163"/>
      <c r="M177" s="162"/>
      <c r="N177" s="163"/>
      <c r="O177" s="162"/>
      <c r="P177" s="163"/>
      <c r="Q177" s="24">
        <f t="shared" si="17"/>
        <v>0</v>
      </c>
    </row>
    <row r="178" spans="1:17" ht="14">
      <c r="A178" s="288"/>
      <c r="B178" s="1" t="s">
        <v>23</v>
      </c>
      <c r="C178" s="162"/>
      <c r="D178" s="163"/>
      <c r="E178" s="162"/>
      <c r="F178" s="163"/>
      <c r="G178" s="162"/>
      <c r="H178" s="163"/>
      <c r="I178" s="162"/>
      <c r="J178" s="163"/>
      <c r="K178" s="162"/>
      <c r="L178" s="163"/>
      <c r="M178" s="162"/>
      <c r="N178" s="163"/>
      <c r="O178" s="162"/>
      <c r="P178" s="163"/>
      <c r="Q178" s="24">
        <f t="shared" si="17"/>
        <v>0</v>
      </c>
    </row>
    <row r="179" spans="1:17" ht="14">
      <c r="A179" s="288"/>
      <c r="B179" s="1" t="s">
        <v>19</v>
      </c>
      <c r="C179" s="162"/>
      <c r="D179" s="163"/>
      <c r="E179" s="162"/>
      <c r="F179" s="163"/>
      <c r="G179" s="162"/>
      <c r="H179" s="163"/>
      <c r="I179" s="162"/>
      <c r="J179" s="163"/>
      <c r="K179" s="162"/>
      <c r="L179" s="163"/>
      <c r="M179" s="162"/>
      <c r="N179" s="163"/>
      <c r="O179" s="162"/>
      <c r="P179" s="163"/>
      <c r="Q179" s="24">
        <f t="shared" si="17"/>
        <v>0</v>
      </c>
    </row>
    <row r="180" spans="1:17" ht="14">
      <c r="A180" s="288"/>
      <c r="B180" s="1" t="s">
        <v>30</v>
      </c>
      <c r="C180" s="162"/>
      <c r="D180" s="163"/>
      <c r="E180" s="162"/>
      <c r="F180" s="163"/>
      <c r="G180" s="162"/>
      <c r="H180" s="163"/>
      <c r="I180" s="162"/>
      <c r="J180" s="163"/>
      <c r="K180" s="162"/>
      <c r="L180" s="163"/>
      <c r="M180" s="162"/>
      <c r="N180" s="163"/>
      <c r="O180" s="162"/>
      <c r="P180" s="163"/>
      <c r="Q180" s="24">
        <f t="shared" si="17"/>
        <v>0</v>
      </c>
    </row>
    <row r="181" spans="1:17" ht="14">
      <c r="A181" s="289"/>
      <c r="B181" s="55" t="s">
        <v>18</v>
      </c>
      <c r="C181" s="161"/>
      <c r="D181" s="161">
        <f>SUM(D173:D180)</f>
        <v>0</v>
      </c>
      <c r="E181" s="161"/>
      <c r="F181" s="161">
        <f>SUM(F173:F180)</f>
        <v>0</v>
      </c>
      <c r="G181" s="161"/>
      <c r="H181" s="161">
        <f>SUM(H173:H180)</f>
        <v>0</v>
      </c>
      <c r="I181" s="161"/>
      <c r="J181" s="161">
        <f>SUM(J173:J180)</f>
        <v>0</v>
      </c>
      <c r="K181" s="161"/>
      <c r="L181" s="161">
        <f>SUM(L173:L180)</f>
        <v>0</v>
      </c>
      <c r="M181" s="161"/>
      <c r="N181" s="161">
        <f>SUM(N173:N180)</f>
        <v>0</v>
      </c>
      <c r="O181" s="161"/>
      <c r="P181" s="161">
        <f>SUM(P173:P180)</f>
        <v>0</v>
      </c>
      <c r="Q181" s="52">
        <f>SUM(Q173:Q180)</f>
        <v>0</v>
      </c>
    </row>
    <row r="182" spans="1:17">
      <c r="A182" s="53" t="s">
        <v>24</v>
      </c>
      <c r="B182" s="54"/>
      <c r="C182" s="161"/>
      <c r="D182" s="161">
        <f>D172+D181</f>
        <v>0</v>
      </c>
      <c r="E182" s="161"/>
      <c r="F182" s="161">
        <f>F172+F181</f>
        <v>0</v>
      </c>
      <c r="G182" s="161"/>
      <c r="H182" s="161">
        <f>H172+H181</f>
        <v>0</v>
      </c>
      <c r="I182" s="161"/>
      <c r="J182" s="161">
        <f>J172+J181</f>
        <v>0</v>
      </c>
      <c r="K182" s="161"/>
      <c r="L182" s="161">
        <f>L172+L181</f>
        <v>0</v>
      </c>
      <c r="M182" s="161"/>
      <c r="N182" s="161">
        <f>N172+N181</f>
        <v>0</v>
      </c>
      <c r="O182" s="161"/>
      <c r="P182" s="161">
        <f>P172+P181</f>
        <v>0</v>
      </c>
      <c r="Q182" s="52">
        <f>Q172+Q181</f>
        <v>0</v>
      </c>
    </row>
    <row r="183" spans="1:17">
      <c r="A183" s="57" t="s">
        <v>25</v>
      </c>
      <c r="B183" s="56"/>
      <c r="C183" s="164"/>
      <c r="D183" s="164">
        <f>D164+D168-D182</f>
        <v>98694</v>
      </c>
      <c r="E183" s="164"/>
      <c r="F183" s="164">
        <f>F164+F168-F182</f>
        <v>98694</v>
      </c>
      <c r="G183" s="164"/>
      <c r="H183" s="164">
        <f>H164+H168-H182</f>
        <v>98694</v>
      </c>
      <c r="I183" s="164"/>
      <c r="J183" s="164">
        <f>J164+J168-J182</f>
        <v>98694</v>
      </c>
      <c r="K183" s="164"/>
      <c r="L183" s="164">
        <f>L164+L168-L182</f>
        <v>98694</v>
      </c>
      <c r="M183" s="164"/>
      <c r="N183" s="164">
        <f>N164+N168-N182</f>
        <v>98694</v>
      </c>
      <c r="O183" s="164"/>
      <c r="P183" s="164">
        <f>P164+P168-P182</f>
        <v>98694</v>
      </c>
      <c r="Q183" s="58">
        <f>Q164+Q168-Q182</f>
        <v>98694</v>
      </c>
    </row>
    <row r="184" spans="1:17">
      <c r="A184" s="13" t="s">
        <v>12</v>
      </c>
      <c r="B184" s="14"/>
      <c r="C184" s="165"/>
      <c r="D184" s="166"/>
      <c r="E184" s="165"/>
      <c r="F184" s="166"/>
      <c r="G184" s="165"/>
      <c r="H184" s="166"/>
      <c r="I184" s="165"/>
      <c r="J184" s="166"/>
      <c r="K184" s="165"/>
      <c r="L184" s="166"/>
      <c r="M184" s="165"/>
      <c r="N184" s="166"/>
      <c r="O184" s="165"/>
      <c r="P184" s="166"/>
      <c r="Q184" s="7"/>
    </row>
    <row r="185" spans="1:17">
      <c r="A185" s="17"/>
      <c r="B185" s="18"/>
      <c r="C185" s="167"/>
      <c r="D185" s="168"/>
      <c r="E185" s="167"/>
      <c r="F185" s="168"/>
      <c r="G185" s="167"/>
      <c r="H185" s="168"/>
      <c r="I185" s="167"/>
      <c r="J185" s="168"/>
      <c r="K185" s="167"/>
      <c r="L185" s="168"/>
      <c r="M185" s="167"/>
      <c r="N185" s="168"/>
      <c r="O185" s="167"/>
      <c r="P185" s="168"/>
      <c r="Q185" s="19"/>
    </row>
    <row r="186" spans="1:17">
      <c r="A186" s="17"/>
      <c r="B186" s="18"/>
      <c r="C186" s="167"/>
      <c r="D186" s="168"/>
      <c r="E186" s="167"/>
      <c r="F186" s="168"/>
      <c r="G186" s="167"/>
      <c r="H186" s="168"/>
      <c r="I186" s="167"/>
      <c r="J186" s="168"/>
      <c r="K186" s="167"/>
      <c r="L186" s="168"/>
      <c r="M186" s="167"/>
      <c r="N186" s="168"/>
      <c r="O186" s="167"/>
      <c r="P186" s="168"/>
      <c r="Q186" s="19"/>
    </row>
    <row r="187" spans="1:17">
      <c r="A187" s="17"/>
      <c r="B187" s="18"/>
      <c r="C187" s="167"/>
      <c r="D187" s="168"/>
      <c r="E187" s="167"/>
      <c r="F187" s="168"/>
      <c r="G187" s="167"/>
      <c r="H187" s="168"/>
      <c r="I187" s="167"/>
      <c r="J187" s="168"/>
      <c r="K187" s="167"/>
      <c r="L187" s="168"/>
      <c r="M187" s="167"/>
      <c r="N187" s="168"/>
      <c r="O187" s="167"/>
      <c r="P187" s="168"/>
      <c r="Q187" s="19"/>
    </row>
    <row r="188" spans="1:17">
      <c r="A188" s="17"/>
      <c r="B188" s="18"/>
      <c r="C188" s="167"/>
      <c r="D188" s="168"/>
      <c r="E188" s="167"/>
      <c r="F188" s="168"/>
      <c r="G188" s="167"/>
      <c r="H188" s="168"/>
      <c r="I188" s="167"/>
      <c r="J188" s="168"/>
      <c r="K188" s="167"/>
      <c r="L188" s="168"/>
      <c r="M188" s="167"/>
      <c r="N188" s="168"/>
      <c r="O188" s="167"/>
      <c r="P188" s="168"/>
      <c r="Q188" s="19"/>
    </row>
    <row r="189" spans="1:17">
      <c r="A189" s="17"/>
      <c r="B189" s="18"/>
      <c r="C189" s="167"/>
      <c r="D189" s="168"/>
      <c r="E189" s="167"/>
      <c r="F189" s="168"/>
      <c r="G189" s="167"/>
      <c r="H189" s="168"/>
      <c r="I189" s="167"/>
      <c r="J189" s="168"/>
      <c r="K189" s="167"/>
      <c r="L189" s="168"/>
      <c r="M189" s="167"/>
      <c r="N189" s="168"/>
      <c r="O189" s="167"/>
      <c r="P189" s="168"/>
      <c r="Q189" s="19"/>
    </row>
    <row r="190" spans="1:17">
      <c r="A190" s="17"/>
      <c r="B190" s="18"/>
      <c r="C190" s="167"/>
      <c r="D190" s="168"/>
      <c r="E190" s="167"/>
      <c r="F190" s="168"/>
      <c r="G190" s="167"/>
      <c r="H190" s="168"/>
      <c r="I190" s="167"/>
      <c r="J190" s="168"/>
      <c r="K190" s="167"/>
      <c r="L190" s="168"/>
      <c r="M190" s="167"/>
      <c r="N190" s="168"/>
      <c r="O190" s="167"/>
      <c r="P190" s="168"/>
      <c r="Q190" s="19"/>
    </row>
    <row r="191" spans="1:17">
      <c r="A191" s="15"/>
      <c r="B191" s="16"/>
      <c r="C191" s="169"/>
      <c r="D191" s="170"/>
      <c r="E191" s="169"/>
      <c r="F191" s="170"/>
      <c r="G191" s="169"/>
      <c r="H191" s="170"/>
      <c r="I191" s="169"/>
      <c r="J191" s="170"/>
      <c r="K191" s="169"/>
      <c r="L191" s="170"/>
      <c r="M191" s="169"/>
      <c r="N191" s="170"/>
      <c r="O191" s="169"/>
      <c r="P191" s="170"/>
      <c r="Q191" s="5"/>
    </row>
  </sheetData>
  <mergeCells count="34">
    <mergeCell ref="A69:A71"/>
    <mergeCell ref="A98:B99"/>
    <mergeCell ref="A73:A85"/>
    <mergeCell ref="A169:A181"/>
    <mergeCell ref="A133:A135"/>
    <mergeCell ref="A162:B163"/>
    <mergeCell ref="Q162:Q163"/>
    <mergeCell ref="A165:A167"/>
    <mergeCell ref="A137:A149"/>
    <mergeCell ref="S9:S21"/>
    <mergeCell ref="A34:B35"/>
    <mergeCell ref="Q34:Q35"/>
    <mergeCell ref="A37:A39"/>
    <mergeCell ref="A66:B67"/>
    <mergeCell ref="Q66:Q67"/>
    <mergeCell ref="A9:A21"/>
    <mergeCell ref="A41:A53"/>
    <mergeCell ref="Q98:Q99"/>
    <mergeCell ref="A101:A103"/>
    <mergeCell ref="A130:B131"/>
    <mergeCell ref="Q130:Q131"/>
    <mergeCell ref="A105:A117"/>
    <mergeCell ref="X2:X3"/>
    <mergeCell ref="Y2:Y3"/>
    <mergeCell ref="Z2:Z3"/>
    <mergeCell ref="AA2:AA3"/>
    <mergeCell ref="A5:A7"/>
    <mergeCell ref="S5:S7"/>
    <mergeCell ref="A2:B3"/>
    <mergeCell ref="Q2:Q3"/>
    <mergeCell ref="S2:T3"/>
    <mergeCell ref="U2:U3"/>
    <mergeCell ref="V2:V3"/>
    <mergeCell ref="W2:W3"/>
  </mergeCells>
  <phoneticPr fontId="3"/>
  <pageMargins left="0.7" right="0.7" top="0.75" bottom="0.75" header="0.51200000000000001" footer="0.51200000000000001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48405-9B80-474C-B5E4-C81E311209AE}">
  <dimension ref="A1:AA191"/>
  <sheetViews>
    <sheetView topLeftCell="A153" zoomScale="110" zoomScaleNormal="110" workbookViewId="0">
      <selection activeCell="F173" sqref="F173"/>
    </sheetView>
  </sheetViews>
  <sheetFormatPr baseColWidth="10" defaultColWidth="9" defaultRowHeight="13"/>
  <cols>
    <col min="1" max="1" width="2.6640625" style="4" customWidth="1"/>
    <col min="2" max="2" width="9" style="4"/>
    <col min="3" max="16" width="8" style="4" customWidth="1"/>
    <col min="17" max="17" width="9" style="4"/>
    <col min="18" max="18" width="3.1640625" style="4" customWidth="1"/>
    <col min="19" max="19" width="2.6640625" style="4" customWidth="1"/>
    <col min="20" max="20" width="9" style="4"/>
    <col min="21" max="27" width="10" style="4" customWidth="1"/>
    <col min="28" max="16384" width="9" style="4"/>
  </cols>
  <sheetData>
    <row r="1" spans="1:27">
      <c r="A1" s="4" t="s">
        <v>67</v>
      </c>
      <c r="C1" s="4" t="s">
        <v>59</v>
      </c>
      <c r="D1" s="4" t="s">
        <v>35</v>
      </c>
      <c r="S1" s="21" t="str">
        <f>A1</f>
        <v>2021年</v>
      </c>
      <c r="U1" s="4" t="str">
        <f>C1</f>
        <v>5月</v>
      </c>
    </row>
    <row r="2" spans="1:27">
      <c r="A2" s="283"/>
      <c r="B2" s="284"/>
      <c r="C2" s="154"/>
      <c r="D2" s="155" t="s">
        <v>33</v>
      </c>
      <c r="E2" s="156"/>
      <c r="F2" s="157" t="s">
        <v>34</v>
      </c>
      <c r="G2" s="156"/>
      <c r="H2" s="157" t="s">
        <v>37</v>
      </c>
      <c r="I2" s="156"/>
      <c r="J2" s="157" t="s">
        <v>38</v>
      </c>
      <c r="K2" s="156"/>
      <c r="L2" s="157" t="s">
        <v>39</v>
      </c>
      <c r="M2" s="156"/>
      <c r="N2" s="157" t="s">
        <v>40</v>
      </c>
      <c r="O2" s="2">
        <v>1</v>
      </c>
      <c r="P2" s="22" t="s">
        <v>41</v>
      </c>
      <c r="Q2" s="290" t="s">
        <v>42</v>
      </c>
      <c r="S2" s="283"/>
      <c r="T2" s="284"/>
      <c r="U2" s="290" t="s">
        <v>35</v>
      </c>
      <c r="V2" s="290" t="s">
        <v>43</v>
      </c>
      <c r="W2" s="290" t="s">
        <v>44</v>
      </c>
      <c r="X2" s="290" t="s">
        <v>45</v>
      </c>
      <c r="Y2" s="290" t="s">
        <v>46</v>
      </c>
      <c r="Z2" s="290" t="s">
        <v>47</v>
      </c>
      <c r="AA2" s="290" t="s">
        <v>48</v>
      </c>
    </row>
    <row r="3" spans="1:27">
      <c r="A3" s="285"/>
      <c r="B3" s="286"/>
      <c r="C3" s="158" t="s">
        <v>31</v>
      </c>
      <c r="D3" s="158" t="s">
        <v>32</v>
      </c>
      <c r="E3" s="158" t="s">
        <v>31</v>
      </c>
      <c r="F3" s="158" t="s">
        <v>32</v>
      </c>
      <c r="G3" s="158" t="s">
        <v>31</v>
      </c>
      <c r="H3" s="158" t="s">
        <v>32</v>
      </c>
      <c r="I3" s="158" t="s">
        <v>31</v>
      </c>
      <c r="J3" s="158" t="s">
        <v>32</v>
      </c>
      <c r="K3" s="158" t="s">
        <v>31</v>
      </c>
      <c r="L3" s="158" t="s">
        <v>32</v>
      </c>
      <c r="M3" s="158" t="s">
        <v>31</v>
      </c>
      <c r="N3" s="158" t="s">
        <v>32</v>
      </c>
      <c r="O3" s="11" t="s">
        <v>31</v>
      </c>
      <c r="P3" s="11" t="s">
        <v>32</v>
      </c>
      <c r="Q3" s="291"/>
      <c r="S3" s="285"/>
      <c r="T3" s="286"/>
      <c r="U3" s="291"/>
      <c r="V3" s="291"/>
      <c r="W3" s="291"/>
      <c r="X3" s="291"/>
      <c r="Y3" s="291"/>
      <c r="Z3" s="291"/>
      <c r="AA3" s="291"/>
    </row>
    <row r="4" spans="1:27">
      <c r="A4" s="53" t="s">
        <v>13</v>
      </c>
      <c r="B4" s="54"/>
      <c r="C4" s="159"/>
      <c r="D4" s="160">
        <v>86605</v>
      </c>
      <c r="E4" s="159"/>
      <c r="F4" s="161">
        <f>D23</f>
        <v>86605</v>
      </c>
      <c r="G4" s="159"/>
      <c r="H4" s="161">
        <f>F23</f>
        <v>86605</v>
      </c>
      <c r="I4" s="159"/>
      <c r="J4" s="161">
        <f>H23</f>
        <v>86605</v>
      </c>
      <c r="K4" s="159"/>
      <c r="L4" s="161">
        <f>J23</f>
        <v>86605</v>
      </c>
      <c r="M4" s="159"/>
      <c r="N4" s="161">
        <f>L23</f>
        <v>86605</v>
      </c>
      <c r="O4" s="50"/>
      <c r="P4" s="52">
        <f>N23</f>
        <v>86605</v>
      </c>
      <c r="Q4" s="51">
        <f>D4</f>
        <v>86605</v>
      </c>
      <c r="S4" s="9" t="s">
        <v>13</v>
      </c>
      <c r="T4" s="54"/>
      <c r="U4" s="51">
        <f>Q4</f>
        <v>86605</v>
      </c>
      <c r="V4" s="52">
        <f>U23</f>
        <v>85631</v>
      </c>
      <c r="W4" s="52">
        <f>V23</f>
        <v>74932</v>
      </c>
      <c r="X4" s="52">
        <f>W23</f>
        <v>63796</v>
      </c>
      <c r="Y4" s="52">
        <f>X23</f>
        <v>54728</v>
      </c>
      <c r="Z4" s="52">
        <f>Y23</f>
        <v>41859</v>
      </c>
      <c r="AA4" s="51">
        <f>Q4</f>
        <v>86605</v>
      </c>
    </row>
    <row r="5" spans="1:27">
      <c r="A5" s="280" t="s">
        <v>36</v>
      </c>
      <c r="B5" s="5" t="s">
        <v>55</v>
      </c>
      <c r="C5" s="162"/>
      <c r="D5" s="163"/>
      <c r="E5" s="162"/>
      <c r="F5" s="163"/>
      <c r="G5" s="162"/>
      <c r="H5" s="163"/>
      <c r="I5" s="162"/>
      <c r="J5" s="163"/>
      <c r="K5" s="162"/>
      <c r="L5" s="163"/>
      <c r="M5" s="162"/>
      <c r="N5" s="163"/>
      <c r="O5" s="6"/>
      <c r="P5" s="24"/>
      <c r="Q5" s="24">
        <f>SUM(D5,F5,H5,J5,L5,N5,P5)</f>
        <v>0</v>
      </c>
      <c r="S5" s="292" t="s">
        <v>36</v>
      </c>
      <c r="T5" s="5" t="s">
        <v>55</v>
      </c>
      <c r="U5" s="24">
        <f>Q5</f>
        <v>0</v>
      </c>
      <c r="V5" s="24">
        <f>Q37</f>
        <v>0</v>
      </c>
      <c r="W5" s="24">
        <f>Q69</f>
        <v>0</v>
      </c>
      <c r="X5" s="24">
        <f>Q101</f>
        <v>0</v>
      </c>
      <c r="Y5" s="24">
        <f>Q133</f>
        <v>0</v>
      </c>
      <c r="Z5" s="24">
        <f>Q165</f>
        <v>0</v>
      </c>
      <c r="AA5" s="24">
        <f>SUM(U5:Z5)</f>
        <v>0</v>
      </c>
    </row>
    <row r="6" spans="1:27">
      <c r="A6" s="281"/>
      <c r="B6" s="6" t="s">
        <v>11</v>
      </c>
      <c r="C6" s="162"/>
      <c r="D6" s="163"/>
      <c r="E6" s="162"/>
      <c r="F6" s="163"/>
      <c r="G6" s="162"/>
      <c r="H6" s="163"/>
      <c r="I6" s="162"/>
      <c r="J6" s="163"/>
      <c r="K6" s="162"/>
      <c r="L6" s="163"/>
      <c r="M6" s="162"/>
      <c r="N6" s="163"/>
      <c r="O6" s="6"/>
      <c r="P6" s="24"/>
      <c r="Q6" s="24">
        <f>SUM(D6,F6,H6,J6,L6,N6,P6)</f>
        <v>0</v>
      </c>
      <c r="S6" s="293"/>
      <c r="T6" s="3" t="s">
        <v>11</v>
      </c>
      <c r="U6" s="24">
        <f>Q6</f>
        <v>0</v>
      </c>
      <c r="V6" s="24">
        <f>Q38</f>
        <v>0</v>
      </c>
      <c r="W6" s="24">
        <f>Q70</f>
        <v>0</v>
      </c>
      <c r="X6" s="24">
        <f>Q102</f>
        <v>0</v>
      </c>
      <c r="Y6" s="24">
        <f>Q134</f>
        <v>0</v>
      </c>
      <c r="Z6" s="24">
        <f>Q166</f>
        <v>0</v>
      </c>
      <c r="AA6" s="24">
        <f>SUM(U6:Z6)</f>
        <v>0</v>
      </c>
    </row>
    <row r="7" spans="1:27">
      <c r="A7" s="282"/>
      <c r="B7" s="7" t="s">
        <v>14</v>
      </c>
      <c r="C7" s="162"/>
      <c r="D7" s="163"/>
      <c r="E7" s="162"/>
      <c r="F7" s="163"/>
      <c r="G7" s="162"/>
      <c r="H7" s="163"/>
      <c r="I7" s="162"/>
      <c r="J7" s="163"/>
      <c r="K7" s="162"/>
      <c r="L7" s="163"/>
      <c r="M7" s="162"/>
      <c r="N7" s="163"/>
      <c r="O7" s="6"/>
      <c r="P7" s="24"/>
      <c r="Q7" s="24">
        <f>SUM(D7,F7,H7,J7,L7,N7,P7)</f>
        <v>0</v>
      </c>
      <c r="S7" s="294"/>
      <c r="T7" s="14" t="s">
        <v>14</v>
      </c>
      <c r="U7" s="24">
        <f>Q7</f>
        <v>0</v>
      </c>
      <c r="V7" s="24">
        <f>Q39</f>
        <v>0</v>
      </c>
      <c r="W7" s="24">
        <f>Q71</f>
        <v>0</v>
      </c>
      <c r="X7" s="24">
        <f>Q103</f>
        <v>0</v>
      </c>
      <c r="Y7" s="24">
        <f>Q135</f>
        <v>0</v>
      </c>
      <c r="Z7" s="24">
        <f>Q167</f>
        <v>0</v>
      </c>
      <c r="AA7" s="24">
        <f>SUM(U7:Z7)</f>
        <v>0</v>
      </c>
    </row>
    <row r="8" spans="1:27">
      <c r="A8" s="53" t="s">
        <v>15</v>
      </c>
      <c r="B8" s="54"/>
      <c r="C8" s="159"/>
      <c r="D8" s="161">
        <f>SUM(D5:D7)</f>
        <v>0</v>
      </c>
      <c r="E8" s="159"/>
      <c r="F8" s="161">
        <f>SUM(F5:F7)</f>
        <v>0</v>
      </c>
      <c r="G8" s="159"/>
      <c r="H8" s="161">
        <f>SUM(H5:H7)</f>
        <v>0</v>
      </c>
      <c r="I8" s="159"/>
      <c r="J8" s="161">
        <f>SUM(J5:J7)</f>
        <v>0</v>
      </c>
      <c r="K8" s="159"/>
      <c r="L8" s="161">
        <f>SUM(L5:L7)</f>
        <v>0</v>
      </c>
      <c r="M8" s="159"/>
      <c r="N8" s="161">
        <f>SUM(N5:N7)</f>
        <v>0</v>
      </c>
      <c r="O8" s="50"/>
      <c r="P8" s="52">
        <f>SUM(P5:P7)</f>
        <v>0</v>
      </c>
      <c r="Q8" s="52">
        <f>SUM(Q5:Q7)</f>
        <v>0</v>
      </c>
      <c r="S8" s="50" t="s">
        <v>15</v>
      </c>
      <c r="T8" s="54"/>
      <c r="U8" s="52">
        <f>SUM(U5:U7)</f>
        <v>0</v>
      </c>
      <c r="V8" s="52">
        <f t="shared" ref="V8:AA8" si="0">SUM(V5:V7)</f>
        <v>0</v>
      </c>
      <c r="W8" s="52">
        <f t="shared" si="0"/>
        <v>0</v>
      </c>
      <c r="X8" s="52">
        <f t="shared" si="0"/>
        <v>0</v>
      </c>
      <c r="Y8" s="52">
        <f t="shared" si="0"/>
        <v>0</v>
      </c>
      <c r="Z8" s="52">
        <f t="shared" si="0"/>
        <v>0</v>
      </c>
      <c r="AA8" s="52">
        <f t="shared" si="0"/>
        <v>0</v>
      </c>
    </row>
    <row r="9" spans="1:27" ht="14" customHeight="1">
      <c r="A9" s="287" t="s">
        <v>28</v>
      </c>
      <c r="B9" s="1" t="s">
        <v>16</v>
      </c>
      <c r="C9" s="162"/>
      <c r="D9" s="163"/>
      <c r="E9" s="162"/>
      <c r="F9" s="163"/>
      <c r="G9" s="162"/>
      <c r="H9" s="163"/>
      <c r="I9" s="162"/>
      <c r="J9" s="163"/>
      <c r="K9" s="162"/>
      <c r="L9" s="163"/>
      <c r="M9" s="162"/>
      <c r="N9" s="163"/>
      <c r="O9" s="6"/>
      <c r="P9" s="24"/>
      <c r="Q9" s="24">
        <f>SUM(D9,F9,H9,J9,L9,N9,P9)</f>
        <v>0</v>
      </c>
      <c r="S9" s="292" t="s">
        <v>28</v>
      </c>
      <c r="T9" s="20" t="s">
        <v>16</v>
      </c>
      <c r="U9" s="24">
        <f>Q9</f>
        <v>0</v>
      </c>
      <c r="V9" s="24">
        <f>Q41</f>
        <v>0</v>
      </c>
      <c r="W9" s="24">
        <f>Q73</f>
        <v>0</v>
      </c>
      <c r="X9" s="24">
        <f>Q105</f>
        <v>0</v>
      </c>
      <c r="Y9" s="24">
        <f>Q137</f>
        <v>0</v>
      </c>
      <c r="Z9" s="24">
        <f>Q169</f>
        <v>0</v>
      </c>
      <c r="AA9" s="24">
        <f>SUM(U9:Z9)</f>
        <v>0</v>
      </c>
    </row>
    <row r="10" spans="1:27" ht="14">
      <c r="A10" s="288"/>
      <c r="B10" s="1" t="s">
        <v>17</v>
      </c>
      <c r="C10" s="162"/>
      <c r="D10" s="163"/>
      <c r="E10" s="162"/>
      <c r="F10" s="163"/>
      <c r="G10" s="162"/>
      <c r="H10" s="163"/>
      <c r="I10" s="162"/>
      <c r="J10" s="163"/>
      <c r="K10" s="162"/>
      <c r="L10" s="163"/>
      <c r="M10" s="162"/>
      <c r="N10" s="163"/>
      <c r="O10" s="6"/>
      <c r="P10" s="24"/>
      <c r="Q10" s="24">
        <f>SUM(D10,F10,H10,J10,L10,N10,P10)</f>
        <v>0</v>
      </c>
      <c r="S10" s="295"/>
      <c r="T10" s="20" t="s">
        <v>17</v>
      </c>
      <c r="U10" s="24">
        <f>Q10</f>
        <v>0</v>
      </c>
      <c r="V10" s="24">
        <f>Q42</f>
        <v>166</v>
      </c>
      <c r="W10" s="24">
        <f>Q74</f>
        <v>781</v>
      </c>
      <c r="X10" s="24">
        <f>Q106</f>
        <v>1056</v>
      </c>
      <c r="Y10" s="24">
        <f>Q138</f>
        <v>140</v>
      </c>
      <c r="Z10" s="24">
        <f>Q170</f>
        <v>88</v>
      </c>
      <c r="AA10" s="24">
        <f>SUM(U10:Z10)</f>
        <v>2231</v>
      </c>
    </row>
    <row r="11" spans="1:27" ht="14">
      <c r="A11" s="288"/>
      <c r="B11" s="1" t="s">
        <v>26</v>
      </c>
      <c r="C11" s="162"/>
      <c r="D11" s="163"/>
      <c r="E11" s="162"/>
      <c r="F11" s="163"/>
      <c r="G11" s="162"/>
      <c r="H11" s="163"/>
      <c r="I11" s="162"/>
      <c r="J11" s="163"/>
      <c r="K11" s="162"/>
      <c r="L11" s="163"/>
      <c r="M11" s="162"/>
      <c r="N11" s="163"/>
      <c r="O11" s="6" t="s">
        <v>125</v>
      </c>
      <c r="P11" s="24">
        <v>974</v>
      </c>
      <c r="Q11" s="24">
        <f>SUM(D11,F11,H11,J11,L11,N11,P11)</f>
        <v>974</v>
      </c>
      <c r="S11" s="295"/>
      <c r="T11" s="20" t="s">
        <v>26</v>
      </c>
      <c r="U11" s="24">
        <f>Q11</f>
        <v>974</v>
      </c>
      <c r="V11" s="24">
        <f>Q43</f>
        <v>4633</v>
      </c>
      <c r="W11" s="24">
        <f>Q75</f>
        <v>6250</v>
      </c>
      <c r="X11" s="24">
        <f>Q107</f>
        <v>7772</v>
      </c>
      <c r="Y11" s="24">
        <f>Q139</f>
        <v>5119</v>
      </c>
      <c r="Z11" s="24">
        <f>Q171</f>
        <v>2708</v>
      </c>
      <c r="AA11" s="24">
        <f>SUM(U11:Z11)</f>
        <v>27456</v>
      </c>
    </row>
    <row r="12" spans="1:27" ht="14">
      <c r="A12" s="288"/>
      <c r="B12" s="55" t="s">
        <v>18</v>
      </c>
      <c r="C12" s="161"/>
      <c r="D12" s="161">
        <f>SUM(D9:D11)</f>
        <v>0</v>
      </c>
      <c r="E12" s="161"/>
      <c r="F12" s="161">
        <f>SUM(F9:F11)</f>
        <v>0</v>
      </c>
      <c r="G12" s="159"/>
      <c r="H12" s="161">
        <f>SUM(H9:H11)</f>
        <v>0</v>
      </c>
      <c r="I12" s="159"/>
      <c r="J12" s="161">
        <f>SUM(J9:J11)</f>
        <v>0</v>
      </c>
      <c r="K12" s="159"/>
      <c r="L12" s="161">
        <f>SUM(L9:L11)</f>
        <v>0</v>
      </c>
      <c r="M12" s="159"/>
      <c r="N12" s="161">
        <f>SUM(N9:N11)</f>
        <v>0</v>
      </c>
      <c r="O12" s="50"/>
      <c r="P12" s="52">
        <f>SUM(P9:P11)</f>
        <v>974</v>
      </c>
      <c r="Q12" s="52">
        <f>SUM(Q9:Q11)</f>
        <v>974</v>
      </c>
      <c r="S12" s="295"/>
      <c r="T12" s="59" t="s">
        <v>18</v>
      </c>
      <c r="U12" s="52">
        <f>SUM(U9:U11)</f>
        <v>974</v>
      </c>
      <c r="V12" s="52">
        <f t="shared" ref="V12:AA12" si="1">SUM(V9:V11)</f>
        <v>4799</v>
      </c>
      <c r="W12" s="52">
        <f t="shared" si="1"/>
        <v>7031</v>
      </c>
      <c r="X12" s="52">
        <f t="shared" si="1"/>
        <v>8828</v>
      </c>
      <c r="Y12" s="52">
        <f t="shared" si="1"/>
        <v>5259</v>
      </c>
      <c r="Z12" s="52">
        <f t="shared" si="1"/>
        <v>2796</v>
      </c>
      <c r="AA12" s="52">
        <f t="shared" si="1"/>
        <v>29687</v>
      </c>
    </row>
    <row r="13" spans="1:27" ht="14">
      <c r="A13" s="288"/>
      <c r="B13" s="1" t="s">
        <v>27</v>
      </c>
      <c r="C13" s="162"/>
      <c r="D13" s="163"/>
      <c r="E13" s="162"/>
      <c r="F13" s="163"/>
      <c r="G13" s="162"/>
      <c r="H13" s="163"/>
      <c r="I13" s="162"/>
      <c r="J13" s="163"/>
      <c r="K13" s="162"/>
      <c r="L13" s="163"/>
      <c r="M13" s="162"/>
      <c r="N13" s="163"/>
      <c r="O13" s="6"/>
      <c r="P13" s="24"/>
      <c r="Q13" s="24">
        <f t="shared" ref="Q13:Q20" si="2">SUM(D13,F13,H13,J13,L13,N13,P13)</f>
        <v>0</v>
      </c>
      <c r="S13" s="295"/>
      <c r="T13" s="20" t="s">
        <v>27</v>
      </c>
      <c r="U13" s="24">
        <f t="shared" ref="U13:U20" si="3">Q13</f>
        <v>0</v>
      </c>
      <c r="V13" s="24">
        <f t="shared" ref="V13:V20" si="4">Q45</f>
        <v>0</v>
      </c>
      <c r="W13" s="24">
        <f t="shared" ref="W13:W20" si="5">Q77</f>
        <v>0</v>
      </c>
      <c r="X13" s="24">
        <f t="shared" ref="X13:X20" si="6">Q109</f>
        <v>0</v>
      </c>
      <c r="Y13" s="24">
        <f t="shared" ref="Y13:Y20" si="7">Q141</f>
        <v>0</v>
      </c>
      <c r="Z13" s="24">
        <f t="shared" ref="Z13:Z20" si="8">Q173</f>
        <v>0</v>
      </c>
      <c r="AA13" s="24">
        <f t="shared" ref="AA13:AA20" si="9">SUM(U13:Z13)</f>
        <v>0</v>
      </c>
    </row>
    <row r="14" spans="1:27" ht="14">
      <c r="A14" s="288"/>
      <c r="B14" s="1" t="s">
        <v>29</v>
      </c>
      <c r="C14" s="162"/>
      <c r="D14" s="163"/>
      <c r="E14" s="162"/>
      <c r="F14" s="163"/>
      <c r="G14" s="162"/>
      <c r="H14" s="163"/>
      <c r="I14" s="162"/>
      <c r="J14" s="163"/>
      <c r="K14" s="162"/>
      <c r="L14" s="163"/>
      <c r="M14" s="162"/>
      <c r="N14" s="163"/>
      <c r="O14" s="6"/>
      <c r="P14" s="24"/>
      <c r="Q14" s="24">
        <f t="shared" si="2"/>
        <v>0</v>
      </c>
      <c r="S14" s="295"/>
      <c r="T14" s="20" t="s">
        <v>29</v>
      </c>
      <c r="U14" s="24">
        <f t="shared" si="3"/>
        <v>0</v>
      </c>
      <c r="V14" s="24">
        <f t="shared" si="4"/>
        <v>0</v>
      </c>
      <c r="W14" s="24">
        <f t="shared" si="5"/>
        <v>0</v>
      </c>
      <c r="X14" s="24">
        <f t="shared" si="6"/>
        <v>0</v>
      </c>
      <c r="Y14" s="24">
        <f t="shared" si="7"/>
        <v>0</v>
      </c>
      <c r="Z14" s="24">
        <f t="shared" si="8"/>
        <v>0</v>
      </c>
      <c r="AA14" s="24">
        <f t="shared" si="9"/>
        <v>0</v>
      </c>
    </row>
    <row r="15" spans="1:27" ht="14">
      <c r="A15" s="288"/>
      <c r="B15" s="1" t="s">
        <v>20</v>
      </c>
      <c r="C15" s="162"/>
      <c r="D15" s="163"/>
      <c r="E15" s="162"/>
      <c r="F15" s="163"/>
      <c r="G15" s="162"/>
      <c r="H15" s="163"/>
      <c r="I15" s="162"/>
      <c r="J15" s="163"/>
      <c r="K15" s="162"/>
      <c r="L15" s="163"/>
      <c r="M15" s="162"/>
      <c r="N15" s="163"/>
      <c r="O15" s="6"/>
      <c r="P15" s="24"/>
      <c r="Q15" s="24">
        <f t="shared" si="2"/>
        <v>0</v>
      </c>
      <c r="S15" s="295"/>
      <c r="T15" s="20" t="s">
        <v>20</v>
      </c>
      <c r="U15" s="24">
        <f t="shared" si="3"/>
        <v>0</v>
      </c>
      <c r="V15" s="24">
        <f t="shared" si="4"/>
        <v>0</v>
      </c>
      <c r="W15" s="24">
        <f t="shared" si="5"/>
        <v>0</v>
      </c>
      <c r="X15" s="24">
        <f t="shared" si="6"/>
        <v>0</v>
      </c>
      <c r="Y15" s="24">
        <f t="shared" si="7"/>
        <v>0</v>
      </c>
      <c r="Z15" s="24">
        <f t="shared" si="8"/>
        <v>0</v>
      </c>
      <c r="AA15" s="24">
        <f t="shared" si="9"/>
        <v>0</v>
      </c>
    </row>
    <row r="16" spans="1:27" ht="14">
      <c r="A16" s="288"/>
      <c r="B16" s="1" t="s">
        <v>21</v>
      </c>
      <c r="C16" s="162"/>
      <c r="D16" s="163"/>
      <c r="E16" s="162"/>
      <c r="F16" s="163"/>
      <c r="G16" s="162"/>
      <c r="H16" s="163"/>
      <c r="I16" s="162"/>
      <c r="J16" s="163"/>
      <c r="K16" s="162"/>
      <c r="L16" s="163"/>
      <c r="M16" s="162"/>
      <c r="N16" s="163"/>
      <c r="O16" s="6"/>
      <c r="P16" s="24"/>
      <c r="Q16" s="24">
        <f t="shared" si="2"/>
        <v>0</v>
      </c>
      <c r="S16" s="295"/>
      <c r="T16" s="20" t="s">
        <v>21</v>
      </c>
      <c r="U16" s="24">
        <f t="shared" si="3"/>
        <v>0</v>
      </c>
      <c r="V16" s="24">
        <f t="shared" si="4"/>
        <v>0</v>
      </c>
      <c r="W16" s="24">
        <f t="shared" si="5"/>
        <v>0</v>
      </c>
      <c r="X16" s="24">
        <f t="shared" si="6"/>
        <v>0</v>
      </c>
      <c r="Y16" s="24">
        <f t="shared" si="7"/>
        <v>0</v>
      </c>
      <c r="Z16" s="24">
        <f t="shared" si="8"/>
        <v>0</v>
      </c>
      <c r="AA16" s="24">
        <f t="shared" si="9"/>
        <v>0</v>
      </c>
    </row>
    <row r="17" spans="1:27" ht="14">
      <c r="A17" s="288"/>
      <c r="B17" s="1" t="s">
        <v>22</v>
      </c>
      <c r="C17" s="162"/>
      <c r="D17" s="163"/>
      <c r="E17" s="162"/>
      <c r="F17" s="163"/>
      <c r="G17" s="162"/>
      <c r="H17" s="163"/>
      <c r="I17" s="162"/>
      <c r="J17" s="163"/>
      <c r="K17" s="162"/>
      <c r="L17" s="163"/>
      <c r="M17" s="162"/>
      <c r="N17" s="163"/>
      <c r="O17" s="6"/>
      <c r="P17" s="24"/>
      <c r="Q17" s="24">
        <f t="shared" si="2"/>
        <v>0</v>
      </c>
      <c r="S17" s="295"/>
      <c r="T17" s="20" t="s">
        <v>22</v>
      </c>
      <c r="U17" s="24">
        <f t="shared" si="3"/>
        <v>0</v>
      </c>
      <c r="V17" s="24">
        <f t="shared" si="4"/>
        <v>0</v>
      </c>
      <c r="W17" s="24">
        <f t="shared" si="5"/>
        <v>387</v>
      </c>
      <c r="X17" s="24">
        <f t="shared" si="6"/>
        <v>0</v>
      </c>
      <c r="Y17" s="24">
        <f t="shared" si="7"/>
        <v>1700</v>
      </c>
      <c r="Z17" s="24">
        <f t="shared" si="8"/>
        <v>0</v>
      </c>
      <c r="AA17" s="24">
        <f t="shared" si="9"/>
        <v>2087</v>
      </c>
    </row>
    <row r="18" spans="1:27" ht="14">
      <c r="A18" s="288"/>
      <c r="B18" s="1" t="s">
        <v>23</v>
      </c>
      <c r="C18" s="162"/>
      <c r="D18" s="163"/>
      <c r="E18" s="162"/>
      <c r="F18" s="163"/>
      <c r="G18" s="162"/>
      <c r="H18" s="163"/>
      <c r="I18" s="162"/>
      <c r="J18" s="163"/>
      <c r="K18" s="162"/>
      <c r="L18" s="163"/>
      <c r="M18" s="162"/>
      <c r="N18" s="163"/>
      <c r="O18" s="6"/>
      <c r="P18" s="24"/>
      <c r="Q18" s="24">
        <f t="shared" si="2"/>
        <v>0</v>
      </c>
      <c r="S18" s="295"/>
      <c r="T18" s="20" t="s">
        <v>23</v>
      </c>
      <c r="U18" s="24">
        <f t="shared" si="3"/>
        <v>0</v>
      </c>
      <c r="V18" s="24">
        <f t="shared" si="4"/>
        <v>5900</v>
      </c>
      <c r="W18" s="24">
        <f t="shared" si="5"/>
        <v>1078</v>
      </c>
      <c r="X18" s="24">
        <f t="shared" si="6"/>
        <v>0</v>
      </c>
      <c r="Y18" s="24">
        <f t="shared" si="7"/>
        <v>0</v>
      </c>
      <c r="Z18" s="24">
        <f t="shared" si="8"/>
        <v>0</v>
      </c>
      <c r="AA18" s="24">
        <f t="shared" si="9"/>
        <v>6978</v>
      </c>
    </row>
    <row r="19" spans="1:27" ht="14">
      <c r="A19" s="288"/>
      <c r="B19" s="1" t="s">
        <v>19</v>
      </c>
      <c r="C19" s="162"/>
      <c r="D19" s="163"/>
      <c r="E19" s="162"/>
      <c r="F19" s="163"/>
      <c r="G19" s="162"/>
      <c r="H19" s="163"/>
      <c r="I19" s="162"/>
      <c r="J19" s="163"/>
      <c r="K19" s="162"/>
      <c r="L19" s="163"/>
      <c r="M19" s="162"/>
      <c r="N19" s="163"/>
      <c r="O19" s="6"/>
      <c r="P19" s="24"/>
      <c r="Q19" s="24">
        <f t="shared" si="2"/>
        <v>0</v>
      </c>
      <c r="S19" s="295"/>
      <c r="T19" s="20" t="s">
        <v>19</v>
      </c>
      <c r="U19" s="24">
        <f t="shared" si="3"/>
        <v>0</v>
      </c>
      <c r="V19" s="24">
        <f t="shared" si="4"/>
        <v>0</v>
      </c>
      <c r="W19" s="24">
        <f t="shared" si="5"/>
        <v>2640</v>
      </c>
      <c r="X19" s="24">
        <f t="shared" si="6"/>
        <v>240</v>
      </c>
      <c r="Y19" s="24">
        <f t="shared" si="7"/>
        <v>5910</v>
      </c>
      <c r="Z19" s="24">
        <f t="shared" si="8"/>
        <v>0</v>
      </c>
      <c r="AA19" s="24">
        <f t="shared" si="9"/>
        <v>8790</v>
      </c>
    </row>
    <row r="20" spans="1:27" ht="14">
      <c r="A20" s="288"/>
      <c r="B20" s="1" t="s">
        <v>30</v>
      </c>
      <c r="C20" s="162"/>
      <c r="D20" s="163"/>
      <c r="E20" s="162"/>
      <c r="F20" s="163"/>
      <c r="G20" s="162"/>
      <c r="H20" s="163"/>
      <c r="I20" s="162"/>
      <c r="J20" s="163"/>
      <c r="K20" s="162"/>
      <c r="L20" s="163"/>
      <c r="M20" s="162"/>
      <c r="N20" s="163"/>
      <c r="O20" s="6"/>
      <c r="P20" s="24"/>
      <c r="Q20" s="24">
        <f t="shared" si="2"/>
        <v>0</v>
      </c>
      <c r="S20" s="295"/>
      <c r="T20" s="20" t="s">
        <v>30</v>
      </c>
      <c r="U20" s="24">
        <f t="shared" si="3"/>
        <v>0</v>
      </c>
      <c r="V20" s="24">
        <f t="shared" si="4"/>
        <v>0</v>
      </c>
      <c r="W20" s="24">
        <f t="shared" si="5"/>
        <v>0</v>
      </c>
      <c r="X20" s="24">
        <f t="shared" si="6"/>
        <v>0</v>
      </c>
      <c r="Y20" s="24">
        <f t="shared" si="7"/>
        <v>0</v>
      </c>
      <c r="Z20" s="24">
        <f t="shared" si="8"/>
        <v>0</v>
      </c>
      <c r="AA20" s="24">
        <f t="shared" si="9"/>
        <v>0</v>
      </c>
    </row>
    <row r="21" spans="1:27" ht="14">
      <c r="A21" s="289"/>
      <c r="B21" s="55" t="s">
        <v>18</v>
      </c>
      <c r="C21" s="161"/>
      <c r="D21" s="161">
        <f>SUM(D13:D20)</f>
        <v>0</v>
      </c>
      <c r="E21" s="161"/>
      <c r="F21" s="161">
        <f>SUM(F13:F20)</f>
        <v>0</v>
      </c>
      <c r="G21" s="161"/>
      <c r="H21" s="161">
        <f>SUM(H13:H20)</f>
        <v>0</v>
      </c>
      <c r="I21" s="161"/>
      <c r="J21" s="161">
        <f>SUM(J13:J20)</f>
        <v>0</v>
      </c>
      <c r="K21" s="161"/>
      <c r="L21" s="161">
        <f>SUM(L13:L20)</f>
        <v>0</v>
      </c>
      <c r="M21" s="161"/>
      <c r="N21" s="161">
        <f>SUM(N13:N20)</f>
        <v>0</v>
      </c>
      <c r="O21" s="52"/>
      <c r="P21" s="52">
        <f>SUM(P13:P20)</f>
        <v>0</v>
      </c>
      <c r="Q21" s="52">
        <f>SUM(Q13:Q20)</f>
        <v>0</v>
      </c>
      <c r="S21" s="296"/>
      <c r="T21" s="59" t="s">
        <v>18</v>
      </c>
      <c r="U21" s="52">
        <f t="shared" ref="U21:AA21" si="10">SUM(U13:U20)</f>
        <v>0</v>
      </c>
      <c r="V21" s="52">
        <f t="shared" si="10"/>
        <v>5900</v>
      </c>
      <c r="W21" s="52">
        <f t="shared" si="10"/>
        <v>4105</v>
      </c>
      <c r="X21" s="52">
        <f t="shared" si="10"/>
        <v>240</v>
      </c>
      <c r="Y21" s="52">
        <f t="shared" si="10"/>
        <v>7610</v>
      </c>
      <c r="Z21" s="52">
        <f t="shared" si="10"/>
        <v>0</v>
      </c>
      <c r="AA21" s="52">
        <f t="shared" si="10"/>
        <v>17855</v>
      </c>
    </row>
    <row r="22" spans="1:27">
      <c r="A22" s="53" t="s">
        <v>24</v>
      </c>
      <c r="B22" s="54"/>
      <c r="C22" s="161"/>
      <c r="D22" s="161">
        <f>D12+D21</f>
        <v>0</v>
      </c>
      <c r="E22" s="161"/>
      <c r="F22" s="161">
        <f>F12+F21</f>
        <v>0</v>
      </c>
      <c r="G22" s="161"/>
      <c r="H22" s="161">
        <f>H12+H21</f>
        <v>0</v>
      </c>
      <c r="I22" s="161"/>
      <c r="J22" s="161">
        <f>J12+J21</f>
        <v>0</v>
      </c>
      <c r="K22" s="161"/>
      <c r="L22" s="161">
        <f>L12+L21</f>
        <v>0</v>
      </c>
      <c r="M22" s="161"/>
      <c r="N22" s="161">
        <f>N12+N21</f>
        <v>0</v>
      </c>
      <c r="O22" s="52"/>
      <c r="P22" s="52">
        <f>P12+P21</f>
        <v>974</v>
      </c>
      <c r="Q22" s="52">
        <f>Q12+Q21</f>
        <v>974</v>
      </c>
      <c r="S22" s="60" t="s">
        <v>24</v>
      </c>
      <c r="T22" s="54"/>
      <c r="U22" s="52">
        <f t="shared" ref="U22:AA22" si="11">U12+U21</f>
        <v>974</v>
      </c>
      <c r="V22" s="52">
        <f t="shared" si="11"/>
        <v>10699</v>
      </c>
      <c r="W22" s="52">
        <f t="shared" si="11"/>
        <v>11136</v>
      </c>
      <c r="X22" s="52">
        <f t="shared" si="11"/>
        <v>9068</v>
      </c>
      <c r="Y22" s="52">
        <f t="shared" si="11"/>
        <v>12869</v>
      </c>
      <c r="Z22" s="52">
        <f t="shared" si="11"/>
        <v>2796</v>
      </c>
      <c r="AA22" s="52">
        <f t="shared" si="11"/>
        <v>47542</v>
      </c>
    </row>
    <row r="23" spans="1:27">
      <c r="A23" s="57" t="s">
        <v>25</v>
      </c>
      <c r="B23" s="56"/>
      <c r="C23" s="164"/>
      <c r="D23" s="164">
        <f>D4+D8-D22</f>
        <v>86605</v>
      </c>
      <c r="E23" s="164"/>
      <c r="F23" s="164">
        <f>F4+F8-F22</f>
        <v>86605</v>
      </c>
      <c r="G23" s="164"/>
      <c r="H23" s="164">
        <f>H4+H8-H22</f>
        <v>86605</v>
      </c>
      <c r="I23" s="164"/>
      <c r="J23" s="164">
        <f>J4+J8-J22</f>
        <v>86605</v>
      </c>
      <c r="K23" s="164"/>
      <c r="L23" s="164">
        <f>L4+L8-L22</f>
        <v>86605</v>
      </c>
      <c r="M23" s="164"/>
      <c r="N23" s="164">
        <f>N4+N8-N22</f>
        <v>86605</v>
      </c>
      <c r="O23" s="58"/>
      <c r="P23" s="58">
        <f>P4+P8-P22</f>
        <v>85631</v>
      </c>
      <c r="Q23" s="58">
        <f>Q4+Q8-Q22</f>
        <v>85631</v>
      </c>
      <c r="S23" s="48" t="s">
        <v>25</v>
      </c>
      <c r="T23" s="8"/>
      <c r="U23" s="23">
        <f t="shared" ref="U23:AA23" si="12">U4+U8-U22</f>
        <v>85631</v>
      </c>
      <c r="V23" s="23">
        <f t="shared" si="12"/>
        <v>74932</v>
      </c>
      <c r="W23" s="23">
        <f t="shared" si="12"/>
        <v>63796</v>
      </c>
      <c r="X23" s="23">
        <f t="shared" si="12"/>
        <v>54728</v>
      </c>
      <c r="Y23" s="23">
        <f t="shared" si="12"/>
        <v>41859</v>
      </c>
      <c r="Z23" s="23">
        <f t="shared" si="12"/>
        <v>39063</v>
      </c>
      <c r="AA23" s="23">
        <f t="shared" si="12"/>
        <v>39063</v>
      </c>
    </row>
    <row r="24" spans="1:27">
      <c r="A24" s="13" t="s">
        <v>12</v>
      </c>
      <c r="B24" s="14"/>
      <c r="C24" s="165"/>
      <c r="D24" s="166"/>
      <c r="E24" s="165"/>
      <c r="F24" s="166"/>
      <c r="G24" s="165"/>
      <c r="H24" s="166"/>
      <c r="I24" s="165"/>
      <c r="J24" s="166"/>
      <c r="K24" s="165"/>
      <c r="L24" s="166"/>
      <c r="M24" s="165"/>
      <c r="N24" s="166"/>
      <c r="O24" s="13"/>
      <c r="P24" s="14"/>
      <c r="Q24" s="7"/>
      <c r="S24" s="49" t="s">
        <v>12</v>
      </c>
      <c r="T24" s="14"/>
      <c r="U24" s="7"/>
      <c r="V24" s="7"/>
      <c r="W24" s="7"/>
      <c r="X24" s="7"/>
      <c r="Y24" s="7"/>
      <c r="Z24" s="7"/>
      <c r="AA24" s="7"/>
    </row>
    <row r="25" spans="1:27">
      <c r="A25" s="17"/>
      <c r="B25" s="18"/>
      <c r="C25" s="167"/>
      <c r="D25" s="168"/>
      <c r="E25" s="167"/>
      <c r="F25" s="168"/>
      <c r="G25" s="167"/>
      <c r="H25" s="168"/>
      <c r="I25" s="167"/>
      <c r="J25" s="168"/>
      <c r="K25" s="167"/>
      <c r="L25" s="168"/>
      <c r="M25" s="167"/>
      <c r="N25" s="168"/>
      <c r="O25" s="17"/>
      <c r="P25" s="18"/>
      <c r="Q25" s="19"/>
      <c r="S25" s="17"/>
      <c r="T25" s="18"/>
      <c r="U25" s="19"/>
      <c r="V25" s="19"/>
      <c r="W25" s="19"/>
      <c r="X25" s="19"/>
      <c r="Y25" s="19"/>
      <c r="Z25" s="19"/>
      <c r="AA25" s="19"/>
    </row>
    <row r="26" spans="1:27">
      <c r="A26" s="17"/>
      <c r="B26" s="18"/>
      <c r="C26" s="167"/>
      <c r="D26" s="168"/>
      <c r="E26" s="167"/>
      <c r="F26" s="168"/>
      <c r="G26" s="167"/>
      <c r="H26" s="168"/>
      <c r="I26" s="167"/>
      <c r="J26" s="168"/>
      <c r="K26" s="167"/>
      <c r="L26" s="168"/>
      <c r="M26" s="167"/>
      <c r="N26" s="168"/>
      <c r="O26" s="17"/>
      <c r="P26" s="18"/>
      <c r="Q26" s="19"/>
      <c r="S26" s="17"/>
      <c r="T26" s="18"/>
      <c r="U26" s="19"/>
      <c r="V26" s="19"/>
      <c r="W26" s="19"/>
      <c r="X26" s="19"/>
      <c r="Y26" s="19"/>
      <c r="Z26" s="19"/>
      <c r="AA26" s="19"/>
    </row>
    <row r="27" spans="1:27">
      <c r="A27" s="17"/>
      <c r="B27" s="18"/>
      <c r="C27" s="167"/>
      <c r="D27" s="168"/>
      <c r="E27" s="167"/>
      <c r="F27" s="168"/>
      <c r="G27" s="167"/>
      <c r="H27" s="168"/>
      <c r="I27" s="167"/>
      <c r="J27" s="168"/>
      <c r="K27" s="167"/>
      <c r="L27" s="168"/>
      <c r="M27" s="167"/>
      <c r="N27" s="168"/>
      <c r="O27" s="17"/>
      <c r="P27" s="18"/>
      <c r="Q27" s="19"/>
      <c r="S27" s="17"/>
      <c r="T27" s="18"/>
      <c r="U27" s="19"/>
      <c r="V27" s="19"/>
      <c r="W27" s="19"/>
      <c r="X27" s="19"/>
      <c r="Y27" s="19"/>
      <c r="Z27" s="19"/>
      <c r="AA27" s="19"/>
    </row>
    <row r="28" spans="1:27">
      <c r="A28" s="17"/>
      <c r="B28" s="18"/>
      <c r="C28" s="167"/>
      <c r="D28" s="168"/>
      <c r="E28" s="167"/>
      <c r="F28" s="168"/>
      <c r="G28" s="167"/>
      <c r="H28" s="168"/>
      <c r="I28" s="167"/>
      <c r="J28" s="168"/>
      <c r="K28" s="167"/>
      <c r="L28" s="168"/>
      <c r="M28" s="167"/>
      <c r="N28" s="168"/>
      <c r="O28" s="17"/>
      <c r="P28" s="18"/>
      <c r="Q28" s="19"/>
      <c r="S28" s="17"/>
      <c r="T28" s="18"/>
      <c r="U28" s="19"/>
      <c r="V28" s="19"/>
      <c r="W28" s="19"/>
      <c r="X28" s="19"/>
      <c r="Y28" s="19"/>
      <c r="Z28" s="19"/>
      <c r="AA28" s="19"/>
    </row>
    <row r="29" spans="1:27">
      <c r="A29" s="17"/>
      <c r="B29" s="18"/>
      <c r="C29" s="167"/>
      <c r="D29" s="168"/>
      <c r="E29" s="167"/>
      <c r="F29" s="168"/>
      <c r="G29" s="167"/>
      <c r="H29" s="168"/>
      <c r="I29" s="167"/>
      <c r="J29" s="168"/>
      <c r="K29" s="167"/>
      <c r="L29" s="168"/>
      <c r="M29" s="167"/>
      <c r="N29" s="168"/>
      <c r="O29" s="17"/>
      <c r="P29" s="18"/>
      <c r="Q29" s="19"/>
      <c r="S29" s="17"/>
      <c r="T29" s="18"/>
      <c r="U29" s="19"/>
      <c r="V29" s="19"/>
      <c r="W29" s="19"/>
      <c r="X29" s="19"/>
      <c r="Y29" s="19"/>
      <c r="Z29" s="19"/>
      <c r="AA29" s="19"/>
    </row>
    <row r="30" spans="1:27">
      <c r="A30" s="17"/>
      <c r="B30" s="18"/>
      <c r="C30" s="167"/>
      <c r="D30" s="168"/>
      <c r="E30" s="167"/>
      <c r="F30" s="168"/>
      <c r="G30" s="167"/>
      <c r="H30" s="168"/>
      <c r="I30" s="167"/>
      <c r="J30" s="168"/>
      <c r="K30" s="167"/>
      <c r="L30" s="168"/>
      <c r="M30" s="167"/>
      <c r="N30" s="168"/>
      <c r="O30" s="17"/>
      <c r="P30" s="18"/>
      <c r="Q30" s="19"/>
      <c r="S30" s="17"/>
      <c r="T30" s="18"/>
      <c r="U30" s="19"/>
      <c r="V30" s="19"/>
      <c r="W30" s="19"/>
      <c r="X30" s="19"/>
      <c r="Y30" s="19"/>
      <c r="Z30" s="19"/>
      <c r="AA30" s="19"/>
    </row>
    <row r="31" spans="1:27">
      <c r="A31" s="15"/>
      <c r="B31" s="16"/>
      <c r="C31" s="169"/>
      <c r="D31" s="170"/>
      <c r="E31" s="169"/>
      <c r="F31" s="170"/>
      <c r="G31" s="169"/>
      <c r="H31" s="170"/>
      <c r="I31" s="169"/>
      <c r="J31" s="170"/>
      <c r="K31" s="169"/>
      <c r="L31" s="170"/>
      <c r="M31" s="169"/>
      <c r="N31" s="170"/>
      <c r="O31" s="15"/>
      <c r="P31" s="16"/>
      <c r="Q31" s="5"/>
      <c r="S31" s="15"/>
      <c r="T31" s="16"/>
      <c r="U31" s="5"/>
      <c r="V31" s="5"/>
      <c r="W31" s="5"/>
      <c r="X31" s="5"/>
      <c r="Y31" s="5"/>
      <c r="Z31" s="5"/>
      <c r="AA31" s="5"/>
    </row>
    <row r="32" spans="1:27"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7">
      <c r="A33" s="21" t="str">
        <f>A1</f>
        <v>2021年</v>
      </c>
      <c r="B33" s="21"/>
      <c r="C33" s="46" t="str">
        <f>C1</f>
        <v>5月</v>
      </c>
      <c r="D33" s="47" t="s">
        <v>43</v>
      </c>
      <c r="E33" s="47"/>
      <c r="F33" s="47"/>
      <c r="G33" s="47"/>
      <c r="H33" s="47"/>
      <c r="I33" s="47"/>
      <c r="J33" s="47"/>
      <c r="K33" s="47"/>
      <c r="L33" s="47"/>
    </row>
    <row r="34" spans="1:17" ht="11.25" customHeight="1">
      <c r="A34" s="283"/>
      <c r="B34" s="284"/>
      <c r="C34" s="32">
        <v>2</v>
      </c>
      <c r="D34" s="12" t="s">
        <v>33</v>
      </c>
      <c r="E34" s="65">
        <v>3</v>
      </c>
      <c r="F34" s="66" t="s">
        <v>34</v>
      </c>
      <c r="G34" s="65">
        <v>4</v>
      </c>
      <c r="H34" s="66" t="s">
        <v>37</v>
      </c>
      <c r="I34" s="65">
        <v>5</v>
      </c>
      <c r="J34" s="66" t="s">
        <v>38</v>
      </c>
      <c r="K34" s="33">
        <v>6</v>
      </c>
      <c r="L34" s="22" t="s">
        <v>39</v>
      </c>
      <c r="M34" s="2">
        <v>7</v>
      </c>
      <c r="N34" s="22" t="s">
        <v>40</v>
      </c>
      <c r="O34" s="2">
        <v>8</v>
      </c>
      <c r="P34" s="22" t="s">
        <v>41</v>
      </c>
      <c r="Q34" s="290" t="s">
        <v>42</v>
      </c>
    </row>
    <row r="35" spans="1:17" ht="11.25" customHeight="1">
      <c r="A35" s="285"/>
      <c r="B35" s="286"/>
      <c r="C35" s="34" t="s">
        <v>31</v>
      </c>
      <c r="D35" s="34" t="s">
        <v>32</v>
      </c>
      <c r="E35" s="34" t="s">
        <v>31</v>
      </c>
      <c r="F35" s="34" t="s">
        <v>32</v>
      </c>
      <c r="G35" s="34" t="s">
        <v>31</v>
      </c>
      <c r="H35" s="34" t="s">
        <v>32</v>
      </c>
      <c r="I35" s="34" t="s">
        <v>31</v>
      </c>
      <c r="J35" s="34" t="s">
        <v>32</v>
      </c>
      <c r="K35" s="34" t="s">
        <v>31</v>
      </c>
      <c r="L35" s="34" t="s">
        <v>32</v>
      </c>
      <c r="M35" s="11" t="s">
        <v>31</v>
      </c>
      <c r="N35" s="11" t="s">
        <v>32</v>
      </c>
      <c r="O35" s="11" t="s">
        <v>31</v>
      </c>
      <c r="P35" s="11" t="s">
        <v>32</v>
      </c>
      <c r="Q35" s="291"/>
    </row>
    <row r="36" spans="1:17">
      <c r="A36" s="53" t="s">
        <v>13</v>
      </c>
      <c r="B36" s="54"/>
      <c r="C36" s="50"/>
      <c r="D36" s="51">
        <f>P23</f>
        <v>85631</v>
      </c>
      <c r="E36" s="50"/>
      <c r="F36" s="52">
        <f>D55</f>
        <v>85069</v>
      </c>
      <c r="G36" s="50"/>
      <c r="H36" s="52">
        <f>F55</f>
        <v>84903</v>
      </c>
      <c r="I36" s="50"/>
      <c r="J36" s="52">
        <f>H55</f>
        <v>79003</v>
      </c>
      <c r="K36" s="50"/>
      <c r="L36" s="52">
        <f>J55</f>
        <v>77900</v>
      </c>
      <c r="M36" s="50"/>
      <c r="N36" s="52">
        <f>L55</f>
        <v>76201</v>
      </c>
      <c r="O36" s="50"/>
      <c r="P36" s="52">
        <f>N55</f>
        <v>75762</v>
      </c>
      <c r="Q36" s="51">
        <f>D36</f>
        <v>85631</v>
      </c>
    </row>
    <row r="37" spans="1:17" ht="13" customHeight="1">
      <c r="A37" s="280" t="s">
        <v>36</v>
      </c>
      <c r="B37" s="5" t="s">
        <v>55</v>
      </c>
      <c r="C37" s="35"/>
      <c r="D37" s="36"/>
      <c r="E37" s="35"/>
      <c r="F37" s="36"/>
      <c r="G37" s="35"/>
      <c r="H37" s="36"/>
      <c r="I37" s="35"/>
      <c r="J37" s="36"/>
      <c r="K37" s="35"/>
      <c r="L37" s="36"/>
      <c r="M37" s="6"/>
      <c r="N37" s="24"/>
      <c r="O37" s="6"/>
      <c r="P37" s="24"/>
      <c r="Q37" s="24">
        <f>SUM(D37,F37,H37,J37,L37,N37,P37)</f>
        <v>0</v>
      </c>
    </row>
    <row r="38" spans="1:17">
      <c r="A38" s="281"/>
      <c r="B38" s="6" t="s">
        <v>11</v>
      </c>
      <c r="C38" s="35"/>
      <c r="D38" s="36"/>
      <c r="E38" s="35"/>
      <c r="F38" s="36"/>
      <c r="G38" s="35"/>
      <c r="H38" s="36"/>
      <c r="I38" s="35"/>
      <c r="J38" s="36"/>
      <c r="K38" s="35"/>
      <c r="L38" s="36"/>
      <c r="M38" s="6"/>
      <c r="N38" s="24"/>
      <c r="O38" s="6"/>
      <c r="P38" s="24"/>
      <c r="Q38" s="24">
        <f>SUM(D38,F38,H38,J38,L38,N38,P38)</f>
        <v>0</v>
      </c>
    </row>
    <row r="39" spans="1:17">
      <c r="A39" s="282"/>
      <c r="B39" s="7" t="s">
        <v>14</v>
      </c>
      <c r="C39" s="35"/>
      <c r="D39" s="36"/>
      <c r="E39" s="35"/>
      <c r="F39" s="36"/>
      <c r="G39" s="35"/>
      <c r="H39" s="36"/>
      <c r="I39" s="35"/>
      <c r="J39" s="36"/>
      <c r="K39" s="35"/>
      <c r="L39" s="36"/>
      <c r="M39" s="6"/>
      <c r="N39" s="24"/>
      <c r="O39" s="6"/>
      <c r="P39" s="24"/>
      <c r="Q39" s="24">
        <f>SUM(D39,F39,H39,J39,L39,N39,P39)</f>
        <v>0</v>
      </c>
    </row>
    <row r="40" spans="1:17">
      <c r="A40" s="53" t="s">
        <v>15</v>
      </c>
      <c r="B40" s="54"/>
      <c r="C40" s="50"/>
      <c r="D40" s="52">
        <f>SUM(D37:D39)</f>
        <v>0</v>
      </c>
      <c r="E40" s="50"/>
      <c r="F40" s="52">
        <f>SUM(F37:F39)</f>
        <v>0</v>
      </c>
      <c r="G40" s="50"/>
      <c r="H40" s="52">
        <f>SUM(H37:H39)</f>
        <v>0</v>
      </c>
      <c r="I40" s="50"/>
      <c r="J40" s="52">
        <f>SUM(J37:J39)</f>
        <v>0</v>
      </c>
      <c r="K40" s="50"/>
      <c r="L40" s="52">
        <f>SUM(L37:L39)</f>
        <v>0</v>
      </c>
      <c r="M40" s="50"/>
      <c r="N40" s="52">
        <f>SUM(N37:N39)</f>
        <v>0</v>
      </c>
      <c r="O40" s="50"/>
      <c r="P40" s="52">
        <f>SUM(P37:P39)</f>
        <v>0</v>
      </c>
      <c r="Q40" s="52">
        <f>SUM(Q37:Q39)</f>
        <v>0</v>
      </c>
    </row>
    <row r="41" spans="1:17" ht="13" customHeight="1">
      <c r="A41" s="287" t="s">
        <v>28</v>
      </c>
      <c r="B41" s="1" t="s">
        <v>16</v>
      </c>
      <c r="C41" s="35"/>
      <c r="D41" s="36"/>
      <c r="E41" s="35"/>
      <c r="F41" s="36"/>
      <c r="G41" s="35"/>
      <c r="H41" s="36"/>
      <c r="I41" s="35"/>
      <c r="J41" s="36"/>
      <c r="K41" s="35"/>
      <c r="L41" s="36"/>
      <c r="M41" s="6"/>
      <c r="N41" s="24"/>
      <c r="O41" s="6"/>
      <c r="P41" s="24"/>
      <c r="Q41" s="24">
        <f>SUM(D41,F41,H41,J41,L41,N41,P41)</f>
        <v>0</v>
      </c>
    </row>
    <row r="42" spans="1:17" ht="13" customHeight="1">
      <c r="A42" s="288"/>
      <c r="B42" s="1" t="s">
        <v>17</v>
      </c>
      <c r="C42" s="35"/>
      <c r="D42" s="36"/>
      <c r="E42" s="35" t="s">
        <v>263</v>
      </c>
      <c r="F42" s="36">
        <v>166</v>
      </c>
      <c r="G42" s="35"/>
      <c r="H42" s="36"/>
      <c r="I42" s="35"/>
      <c r="J42" s="36"/>
      <c r="K42" s="35"/>
      <c r="L42" s="36"/>
      <c r="M42" s="6"/>
      <c r="N42" s="24"/>
      <c r="O42" s="6" t="s">
        <v>265</v>
      </c>
      <c r="P42" s="24"/>
      <c r="Q42" s="24">
        <f>SUM(D42,F42,H42,J42,L42,N42,P42)</f>
        <v>166</v>
      </c>
    </row>
    <row r="43" spans="1:17" ht="13" customHeight="1">
      <c r="A43" s="288"/>
      <c r="B43" s="1" t="s">
        <v>26</v>
      </c>
      <c r="C43" s="35" t="s">
        <v>125</v>
      </c>
      <c r="D43" s="36">
        <v>562</v>
      </c>
      <c r="E43" s="35"/>
      <c r="F43" s="36"/>
      <c r="G43" s="35"/>
      <c r="H43" s="36"/>
      <c r="I43" s="35" t="s">
        <v>264</v>
      </c>
      <c r="J43" s="36">
        <f>550+553</f>
        <v>1103</v>
      </c>
      <c r="K43" s="35" t="s">
        <v>267</v>
      </c>
      <c r="L43" s="36">
        <f>350+550+799</f>
        <v>1699</v>
      </c>
      <c r="M43" s="6" t="s">
        <v>125</v>
      </c>
      <c r="N43" s="24">
        <v>439</v>
      </c>
      <c r="O43" s="6" t="s">
        <v>266</v>
      </c>
      <c r="P43" s="24">
        <v>830</v>
      </c>
      <c r="Q43" s="24">
        <f>SUM(D43,F43,H43,J43,L43,N43,P43)</f>
        <v>4633</v>
      </c>
    </row>
    <row r="44" spans="1:17" ht="14">
      <c r="A44" s="288"/>
      <c r="B44" s="55" t="s">
        <v>18</v>
      </c>
      <c r="C44" s="50"/>
      <c r="D44" s="52">
        <f>SUM(D41:D43)</f>
        <v>562</v>
      </c>
      <c r="E44" s="50"/>
      <c r="F44" s="52">
        <f>SUM(F41:F43)</f>
        <v>166</v>
      </c>
      <c r="G44" s="50"/>
      <c r="H44" s="52">
        <f>SUM(H41:H43)</f>
        <v>0</v>
      </c>
      <c r="I44" s="50"/>
      <c r="J44" s="52">
        <f>SUM(J41:J43)</f>
        <v>1103</v>
      </c>
      <c r="K44" s="50"/>
      <c r="L44" s="52">
        <f>SUM(L41:L43)</f>
        <v>1699</v>
      </c>
      <c r="M44" s="50"/>
      <c r="N44" s="52">
        <f>SUM(N41:N43)</f>
        <v>439</v>
      </c>
      <c r="O44" s="50"/>
      <c r="P44" s="52">
        <f>SUM(P41:P43)</f>
        <v>830</v>
      </c>
      <c r="Q44" s="52">
        <f>SUM(Q41:Q43)</f>
        <v>4799</v>
      </c>
    </row>
    <row r="45" spans="1:17" ht="14">
      <c r="A45" s="288"/>
      <c r="B45" s="1" t="s">
        <v>27</v>
      </c>
      <c r="C45" s="35"/>
      <c r="D45" s="36"/>
      <c r="E45" s="35"/>
      <c r="F45" s="36"/>
      <c r="G45" s="35"/>
      <c r="H45" s="36"/>
      <c r="I45" s="35"/>
      <c r="J45" s="36"/>
      <c r="K45" s="35"/>
      <c r="L45" s="36"/>
      <c r="M45" s="6"/>
      <c r="N45" s="24"/>
      <c r="O45" s="6"/>
      <c r="P45" s="24"/>
      <c r="Q45" s="24">
        <f t="shared" ref="Q45:Q52" si="13">SUM(D45,F45,H45,J45,L45,N45,P45)</f>
        <v>0</v>
      </c>
    </row>
    <row r="46" spans="1:17" ht="14">
      <c r="A46" s="288"/>
      <c r="B46" s="1" t="s">
        <v>29</v>
      </c>
      <c r="C46" s="35"/>
      <c r="D46" s="36"/>
      <c r="E46" s="35"/>
      <c r="F46" s="36"/>
      <c r="G46" s="35"/>
      <c r="H46" s="36"/>
      <c r="I46" s="35"/>
      <c r="J46" s="36"/>
      <c r="K46" s="35"/>
      <c r="L46" s="36"/>
      <c r="M46" s="6"/>
      <c r="N46" s="24"/>
      <c r="O46" s="6"/>
      <c r="P46" s="24"/>
      <c r="Q46" s="24">
        <f t="shared" si="13"/>
        <v>0</v>
      </c>
    </row>
    <row r="47" spans="1:17" ht="14">
      <c r="A47" s="288"/>
      <c r="B47" s="1" t="s">
        <v>20</v>
      </c>
      <c r="C47" s="35"/>
      <c r="D47" s="36"/>
      <c r="E47" s="35"/>
      <c r="F47" s="36"/>
      <c r="G47" s="35"/>
      <c r="H47" s="36"/>
      <c r="I47" s="35"/>
      <c r="J47" s="36"/>
      <c r="K47" s="35"/>
      <c r="L47" s="36"/>
      <c r="M47" s="6"/>
      <c r="N47" s="24"/>
      <c r="O47" s="6"/>
      <c r="P47" s="24"/>
      <c r="Q47" s="24">
        <f t="shared" si="13"/>
        <v>0</v>
      </c>
    </row>
    <row r="48" spans="1:17" ht="14">
      <c r="A48" s="288"/>
      <c r="B48" s="1" t="s">
        <v>21</v>
      </c>
      <c r="C48" s="35"/>
      <c r="D48" s="36"/>
      <c r="E48" s="35"/>
      <c r="F48" s="36"/>
      <c r="G48" s="35"/>
      <c r="H48" s="36"/>
      <c r="I48" s="35"/>
      <c r="J48" s="36"/>
      <c r="K48" s="35"/>
      <c r="L48" s="36"/>
      <c r="M48" s="6"/>
      <c r="N48" s="24"/>
      <c r="O48" s="6"/>
      <c r="P48" s="24"/>
      <c r="Q48" s="24">
        <f t="shared" si="13"/>
        <v>0</v>
      </c>
    </row>
    <row r="49" spans="1:17" ht="14">
      <c r="A49" s="288"/>
      <c r="B49" s="1" t="s">
        <v>22</v>
      </c>
      <c r="C49" s="35"/>
      <c r="D49" s="36"/>
      <c r="E49" s="35"/>
      <c r="F49" s="36"/>
      <c r="G49" s="35"/>
      <c r="H49" s="36"/>
      <c r="I49" s="35"/>
      <c r="J49" s="36"/>
      <c r="K49" s="35"/>
      <c r="L49" s="36"/>
      <c r="M49" s="6"/>
      <c r="N49" s="24"/>
      <c r="O49" s="6"/>
      <c r="P49" s="24"/>
      <c r="Q49" s="24">
        <f t="shared" si="13"/>
        <v>0</v>
      </c>
    </row>
    <row r="50" spans="1:17" ht="14">
      <c r="A50" s="288"/>
      <c r="B50" s="1" t="s">
        <v>23</v>
      </c>
      <c r="C50" s="35"/>
      <c r="D50" s="36"/>
      <c r="E50" s="35"/>
      <c r="F50" s="36"/>
      <c r="G50" s="35" t="s">
        <v>262</v>
      </c>
      <c r="H50" s="36">
        <v>5900</v>
      </c>
      <c r="I50" s="35"/>
      <c r="J50" s="36"/>
      <c r="K50" s="35"/>
      <c r="L50" s="36"/>
      <c r="M50" s="6"/>
      <c r="N50" s="24"/>
      <c r="O50" s="6"/>
      <c r="P50" s="24"/>
      <c r="Q50" s="24">
        <f t="shared" si="13"/>
        <v>5900</v>
      </c>
    </row>
    <row r="51" spans="1:17" ht="14">
      <c r="A51" s="288"/>
      <c r="B51" s="1" t="s">
        <v>19</v>
      </c>
      <c r="C51" s="35"/>
      <c r="D51" s="36"/>
      <c r="E51" s="35"/>
      <c r="F51" s="36"/>
      <c r="G51" s="35"/>
      <c r="H51" s="36"/>
      <c r="I51" s="35"/>
      <c r="J51" s="36"/>
      <c r="K51" s="35"/>
      <c r="L51" s="36"/>
      <c r="M51" s="6"/>
      <c r="N51" s="24"/>
      <c r="O51" s="6"/>
      <c r="P51" s="24"/>
      <c r="Q51" s="24">
        <f t="shared" si="13"/>
        <v>0</v>
      </c>
    </row>
    <row r="52" spans="1:17" ht="14">
      <c r="A52" s="288"/>
      <c r="B52" s="1" t="s">
        <v>30</v>
      </c>
      <c r="C52" s="35"/>
      <c r="D52" s="36"/>
      <c r="E52" s="35"/>
      <c r="F52" s="36"/>
      <c r="G52" s="35"/>
      <c r="H52" s="36"/>
      <c r="I52" s="35"/>
      <c r="J52" s="36"/>
      <c r="K52" s="35"/>
      <c r="L52" s="36"/>
      <c r="M52" s="6"/>
      <c r="N52" s="24"/>
      <c r="O52" s="6"/>
      <c r="P52" s="24"/>
      <c r="Q52" s="24">
        <f t="shared" si="13"/>
        <v>0</v>
      </c>
    </row>
    <row r="53" spans="1:17" ht="14">
      <c r="A53" s="289"/>
      <c r="B53" s="55" t="s">
        <v>18</v>
      </c>
      <c r="C53" s="52"/>
      <c r="D53" s="52">
        <f>SUM(D45:D52)</f>
        <v>0</v>
      </c>
      <c r="E53" s="52"/>
      <c r="F53" s="52">
        <f>SUM(F45:F52)</f>
        <v>0</v>
      </c>
      <c r="G53" s="52"/>
      <c r="H53" s="52">
        <f>SUM(H45:H52)</f>
        <v>5900</v>
      </c>
      <c r="I53" s="52"/>
      <c r="J53" s="52">
        <f>SUM(J45:J52)</f>
        <v>0</v>
      </c>
      <c r="K53" s="52"/>
      <c r="L53" s="52">
        <f>SUM(L45:L52)</f>
        <v>0</v>
      </c>
      <c r="M53" s="52"/>
      <c r="N53" s="52">
        <f>SUM(N45:N52)</f>
        <v>0</v>
      </c>
      <c r="O53" s="52"/>
      <c r="P53" s="52">
        <f>SUM(P45:P52)</f>
        <v>0</v>
      </c>
      <c r="Q53" s="52">
        <f>SUM(Q45:Q52)</f>
        <v>5900</v>
      </c>
    </row>
    <row r="54" spans="1:17">
      <c r="A54" s="53" t="s">
        <v>24</v>
      </c>
      <c r="B54" s="54"/>
      <c r="C54" s="52"/>
      <c r="D54" s="52">
        <f>D44+D53</f>
        <v>562</v>
      </c>
      <c r="E54" s="52"/>
      <c r="F54" s="52">
        <f>F44+F53</f>
        <v>166</v>
      </c>
      <c r="G54" s="52"/>
      <c r="H54" s="52">
        <f>H44+H53</f>
        <v>5900</v>
      </c>
      <c r="I54" s="52"/>
      <c r="J54" s="52">
        <f>J44+J53</f>
        <v>1103</v>
      </c>
      <c r="K54" s="52"/>
      <c r="L54" s="52">
        <f>L44+L53</f>
        <v>1699</v>
      </c>
      <c r="M54" s="52"/>
      <c r="N54" s="52">
        <f>N44+N53</f>
        <v>439</v>
      </c>
      <c r="O54" s="52"/>
      <c r="P54" s="52">
        <f>P44+P53</f>
        <v>830</v>
      </c>
      <c r="Q54" s="52">
        <f>Q44+Q53</f>
        <v>10699</v>
      </c>
    </row>
    <row r="55" spans="1:17">
      <c r="A55" s="57" t="s">
        <v>25</v>
      </c>
      <c r="B55" s="56"/>
      <c r="C55" s="58"/>
      <c r="D55" s="58">
        <f>D36+D40-D54</f>
        <v>85069</v>
      </c>
      <c r="E55" s="58"/>
      <c r="F55" s="58">
        <f>F36+F40-F54</f>
        <v>84903</v>
      </c>
      <c r="G55" s="58"/>
      <c r="H55" s="58">
        <f>H36+H40-H54</f>
        <v>79003</v>
      </c>
      <c r="I55" s="58"/>
      <c r="J55" s="58">
        <f>J36+J40-J54</f>
        <v>77900</v>
      </c>
      <c r="K55" s="58"/>
      <c r="L55" s="58">
        <f>L36+L40-L54</f>
        <v>76201</v>
      </c>
      <c r="M55" s="58"/>
      <c r="N55" s="58">
        <f>N36+N40-N54</f>
        <v>75762</v>
      </c>
      <c r="O55" s="58"/>
      <c r="P55" s="58">
        <f>P36+P40-P54</f>
        <v>74932</v>
      </c>
      <c r="Q55" s="58">
        <f>Q36+Q40-Q54</f>
        <v>74932</v>
      </c>
    </row>
    <row r="56" spans="1:17">
      <c r="A56" s="13" t="s">
        <v>12</v>
      </c>
      <c r="B56" s="14"/>
      <c r="C56" s="26"/>
      <c r="D56" s="27"/>
      <c r="E56" s="26"/>
      <c r="F56" s="27"/>
      <c r="G56" s="26"/>
      <c r="H56" s="27"/>
      <c r="I56" s="26"/>
      <c r="J56" s="27"/>
      <c r="K56" s="26"/>
      <c r="L56" s="27"/>
      <c r="M56" s="13"/>
      <c r="N56" s="14"/>
      <c r="O56" s="13"/>
      <c r="P56" s="14"/>
      <c r="Q56" s="7"/>
    </row>
    <row r="57" spans="1:17">
      <c r="A57" s="17"/>
      <c r="B57" s="18"/>
      <c r="C57" s="28"/>
      <c r="D57" s="29"/>
      <c r="E57" s="28"/>
      <c r="F57" s="29"/>
      <c r="G57" s="28"/>
      <c r="H57" s="29"/>
      <c r="I57" s="28"/>
      <c r="J57" s="29"/>
      <c r="K57" s="28"/>
      <c r="L57" s="29"/>
      <c r="M57" s="17"/>
      <c r="N57" s="18"/>
      <c r="O57" s="17"/>
      <c r="P57" s="18"/>
      <c r="Q57" s="19"/>
    </row>
    <row r="58" spans="1:17">
      <c r="A58" s="17"/>
      <c r="B58" s="18"/>
      <c r="C58" s="28"/>
      <c r="D58" s="29"/>
      <c r="E58" s="28"/>
      <c r="F58" s="29"/>
      <c r="G58" s="28"/>
      <c r="H58" s="29"/>
      <c r="I58" s="28"/>
      <c r="J58" s="29"/>
      <c r="K58" s="28"/>
      <c r="L58" s="29"/>
      <c r="M58" s="17"/>
      <c r="N58" s="18"/>
      <c r="O58" s="17"/>
      <c r="P58" s="18"/>
      <c r="Q58" s="19"/>
    </row>
    <row r="59" spans="1:17">
      <c r="A59" s="17"/>
      <c r="B59" s="18"/>
      <c r="C59" s="28"/>
      <c r="D59" s="29"/>
      <c r="E59" s="28"/>
      <c r="F59" s="29"/>
      <c r="G59" s="28"/>
      <c r="H59" s="29"/>
      <c r="I59" s="28"/>
      <c r="J59" s="29"/>
      <c r="K59" s="28"/>
      <c r="L59" s="29"/>
      <c r="M59" s="17"/>
      <c r="N59" s="18"/>
      <c r="O59" s="17"/>
      <c r="P59" s="18"/>
      <c r="Q59" s="19"/>
    </row>
    <row r="60" spans="1:17">
      <c r="A60" s="17"/>
      <c r="B60" s="18"/>
      <c r="C60" s="28"/>
      <c r="D60" s="29"/>
      <c r="E60" s="28"/>
      <c r="F60" s="29"/>
      <c r="G60" s="28"/>
      <c r="H60" s="29"/>
      <c r="I60" s="28"/>
      <c r="J60" s="29"/>
      <c r="K60" s="28"/>
      <c r="L60" s="29"/>
      <c r="M60" s="17"/>
      <c r="N60" s="18"/>
      <c r="O60" s="17"/>
      <c r="P60" s="18"/>
      <c r="Q60" s="19"/>
    </row>
    <row r="61" spans="1:17">
      <c r="A61" s="17"/>
      <c r="B61" s="18"/>
      <c r="C61" s="28"/>
      <c r="D61" s="29"/>
      <c r="E61" s="28"/>
      <c r="F61" s="29"/>
      <c r="G61" s="28"/>
      <c r="H61" s="29"/>
      <c r="I61" s="28"/>
      <c r="J61" s="29"/>
      <c r="K61" s="28"/>
      <c r="L61" s="29"/>
      <c r="M61" s="17"/>
      <c r="N61" s="18"/>
      <c r="O61" s="17"/>
      <c r="P61" s="18"/>
      <c r="Q61" s="19"/>
    </row>
    <row r="62" spans="1:17">
      <c r="A62" s="17"/>
      <c r="B62" s="18"/>
      <c r="C62" s="28"/>
      <c r="D62" s="29"/>
      <c r="E62" s="28"/>
      <c r="F62" s="29"/>
      <c r="G62" s="28"/>
      <c r="H62" s="29"/>
      <c r="I62" s="28"/>
      <c r="J62" s="29"/>
      <c r="K62" s="28"/>
      <c r="L62" s="29"/>
      <c r="M62" s="17"/>
      <c r="N62" s="18"/>
      <c r="O62" s="17"/>
      <c r="P62" s="18"/>
      <c r="Q62" s="19"/>
    </row>
    <row r="63" spans="1:17">
      <c r="A63" s="15"/>
      <c r="B63" s="16"/>
      <c r="C63" s="30"/>
      <c r="D63" s="31"/>
      <c r="E63" s="30"/>
      <c r="F63" s="31"/>
      <c r="G63" s="30"/>
      <c r="H63" s="31"/>
      <c r="I63" s="30"/>
      <c r="J63" s="31"/>
      <c r="K63" s="30"/>
      <c r="L63" s="31"/>
      <c r="M63" s="15"/>
      <c r="N63" s="16"/>
      <c r="O63" s="15"/>
      <c r="P63" s="16"/>
      <c r="Q63" s="5"/>
    </row>
    <row r="64" spans="1:17">
      <c r="A64" s="25"/>
      <c r="B64" s="45"/>
      <c r="C64" s="45"/>
      <c r="D64" s="45"/>
      <c r="E64" s="45"/>
      <c r="F64" s="45"/>
      <c r="G64" s="45"/>
      <c r="H64" s="45"/>
      <c r="I64" s="45"/>
      <c r="J64" s="25"/>
      <c r="K64" s="25"/>
      <c r="L64" s="25"/>
      <c r="M64" s="25"/>
      <c r="N64" s="25"/>
      <c r="O64" s="25"/>
      <c r="P64" s="25"/>
      <c r="Q64" s="25"/>
    </row>
    <row r="65" spans="1:17">
      <c r="A65" s="21" t="str">
        <f>A1</f>
        <v>2021年</v>
      </c>
      <c r="B65" s="46"/>
      <c r="C65" s="46" t="str">
        <f>C1</f>
        <v>5月</v>
      </c>
      <c r="D65" s="47" t="s">
        <v>44</v>
      </c>
      <c r="E65" s="47"/>
      <c r="F65" s="47"/>
      <c r="G65" s="47"/>
      <c r="H65" s="47"/>
      <c r="I65" s="47"/>
    </row>
    <row r="66" spans="1:17" ht="11.25" customHeight="1">
      <c r="A66" s="283"/>
      <c r="B66" s="284"/>
      <c r="C66" s="32">
        <v>9</v>
      </c>
      <c r="D66" s="12" t="s">
        <v>33</v>
      </c>
      <c r="E66" s="33">
        <v>10</v>
      </c>
      <c r="F66" s="22" t="s">
        <v>34</v>
      </c>
      <c r="G66" s="33">
        <v>11</v>
      </c>
      <c r="H66" s="22" t="s">
        <v>37</v>
      </c>
      <c r="I66" s="33">
        <v>12</v>
      </c>
      <c r="J66" s="22" t="s">
        <v>38</v>
      </c>
      <c r="K66" s="33">
        <v>13</v>
      </c>
      <c r="L66" s="22" t="s">
        <v>39</v>
      </c>
      <c r="M66" s="2">
        <v>14</v>
      </c>
      <c r="N66" s="22" t="s">
        <v>40</v>
      </c>
      <c r="O66" s="2">
        <v>15</v>
      </c>
      <c r="P66" s="22" t="s">
        <v>41</v>
      </c>
      <c r="Q66" s="290" t="s">
        <v>42</v>
      </c>
    </row>
    <row r="67" spans="1:17" ht="11.25" customHeight="1">
      <c r="A67" s="285"/>
      <c r="B67" s="286"/>
      <c r="C67" s="34" t="s">
        <v>31</v>
      </c>
      <c r="D67" s="34" t="s">
        <v>32</v>
      </c>
      <c r="E67" s="34" t="s">
        <v>31</v>
      </c>
      <c r="F67" s="34" t="s">
        <v>32</v>
      </c>
      <c r="G67" s="34" t="s">
        <v>31</v>
      </c>
      <c r="H67" s="34" t="s">
        <v>32</v>
      </c>
      <c r="I67" s="34" t="s">
        <v>31</v>
      </c>
      <c r="J67" s="34" t="s">
        <v>32</v>
      </c>
      <c r="K67" s="34" t="s">
        <v>31</v>
      </c>
      <c r="L67" s="34" t="s">
        <v>32</v>
      </c>
      <c r="M67" s="11" t="s">
        <v>31</v>
      </c>
      <c r="N67" s="11" t="s">
        <v>32</v>
      </c>
      <c r="O67" s="11" t="s">
        <v>31</v>
      </c>
      <c r="P67" s="11" t="s">
        <v>32</v>
      </c>
      <c r="Q67" s="291"/>
    </row>
    <row r="68" spans="1:17">
      <c r="A68" s="53" t="s">
        <v>13</v>
      </c>
      <c r="B68" s="54"/>
      <c r="C68" s="50"/>
      <c r="D68" s="51">
        <f>P55</f>
        <v>74932</v>
      </c>
      <c r="E68" s="50"/>
      <c r="F68" s="52">
        <f>D87</f>
        <v>73601</v>
      </c>
      <c r="G68" s="50"/>
      <c r="H68" s="52">
        <f>F87</f>
        <v>71808</v>
      </c>
      <c r="I68" s="50"/>
      <c r="J68" s="52">
        <f>H87</f>
        <v>68210</v>
      </c>
      <c r="K68" s="50"/>
      <c r="L68" s="52">
        <f>J87</f>
        <v>67025</v>
      </c>
      <c r="M68" s="50"/>
      <c r="N68" s="52">
        <f>L87</f>
        <v>66454</v>
      </c>
      <c r="O68" s="50"/>
      <c r="P68" s="52">
        <f>N87</f>
        <v>64788</v>
      </c>
      <c r="Q68" s="51">
        <f>D68</f>
        <v>74932</v>
      </c>
    </row>
    <row r="69" spans="1:17" ht="13" customHeight="1">
      <c r="A69" s="280" t="s">
        <v>36</v>
      </c>
      <c r="B69" s="5" t="s">
        <v>55</v>
      </c>
      <c r="C69" s="35"/>
      <c r="D69" s="36"/>
      <c r="E69" s="35"/>
      <c r="F69" s="36"/>
      <c r="G69" s="35"/>
      <c r="H69" s="36"/>
      <c r="I69" s="35"/>
      <c r="J69" s="36"/>
      <c r="K69" s="35"/>
      <c r="L69" s="36"/>
      <c r="M69" s="6"/>
      <c r="N69" s="24"/>
      <c r="O69" s="6"/>
      <c r="P69" s="24"/>
      <c r="Q69" s="24">
        <f>SUM(D69,F69,H69,J69,L69,N69,P69)</f>
        <v>0</v>
      </c>
    </row>
    <row r="70" spans="1:17">
      <c r="A70" s="281"/>
      <c r="B70" s="6" t="s">
        <v>11</v>
      </c>
      <c r="C70" s="35"/>
      <c r="D70" s="36"/>
      <c r="E70" s="35"/>
      <c r="F70" s="36"/>
      <c r="G70" s="35"/>
      <c r="H70" s="36"/>
      <c r="I70" s="35"/>
      <c r="J70" s="36"/>
      <c r="K70" s="35"/>
      <c r="L70" s="36"/>
      <c r="M70" s="6"/>
      <c r="N70" s="24"/>
      <c r="O70" s="6"/>
      <c r="P70" s="24"/>
      <c r="Q70" s="24">
        <f>SUM(D70,F70,H70,J70,L70,N70,P70)</f>
        <v>0</v>
      </c>
    </row>
    <row r="71" spans="1:17">
      <c r="A71" s="282"/>
      <c r="B71" s="7" t="s">
        <v>14</v>
      </c>
      <c r="C71" s="35"/>
      <c r="D71" s="36"/>
      <c r="E71" s="35"/>
      <c r="F71" s="36"/>
      <c r="G71" s="35"/>
      <c r="H71" s="36"/>
      <c r="I71" s="35"/>
      <c r="J71" s="36"/>
      <c r="K71" s="35"/>
      <c r="L71" s="36"/>
      <c r="M71" s="6"/>
      <c r="N71" s="24"/>
      <c r="O71" s="6"/>
      <c r="P71" s="24"/>
      <c r="Q71" s="24">
        <f>SUM(D71,F71,H71,J71,L71,N71,P71)</f>
        <v>0</v>
      </c>
    </row>
    <row r="72" spans="1:17">
      <c r="A72" s="53" t="s">
        <v>15</v>
      </c>
      <c r="B72" s="54"/>
      <c r="C72" s="50"/>
      <c r="D72" s="52">
        <f>SUM(D69:D71)</f>
        <v>0</v>
      </c>
      <c r="E72" s="50"/>
      <c r="F72" s="52">
        <f>SUM(F69:F71)</f>
        <v>0</v>
      </c>
      <c r="G72" s="50"/>
      <c r="H72" s="52">
        <f>SUM(H69:H71)</f>
        <v>0</v>
      </c>
      <c r="I72" s="50"/>
      <c r="J72" s="52">
        <f>SUM(J69:J71)</f>
        <v>0</v>
      </c>
      <c r="K72" s="50"/>
      <c r="L72" s="52">
        <f>SUM(L69:L71)</f>
        <v>0</v>
      </c>
      <c r="M72" s="50"/>
      <c r="N72" s="52">
        <f>SUM(N69:N71)</f>
        <v>0</v>
      </c>
      <c r="O72" s="50"/>
      <c r="P72" s="52">
        <f>SUM(P69:P71)</f>
        <v>0</v>
      </c>
      <c r="Q72" s="52">
        <f>SUM(Q69:Q71)</f>
        <v>0</v>
      </c>
    </row>
    <row r="73" spans="1:17" ht="13" customHeight="1">
      <c r="A73" s="287" t="s">
        <v>28</v>
      </c>
      <c r="B73" s="1" t="s">
        <v>16</v>
      </c>
      <c r="C73" s="35"/>
      <c r="D73" s="36"/>
      <c r="E73" s="35"/>
      <c r="F73" s="36"/>
      <c r="G73" s="35"/>
      <c r="H73" s="36"/>
      <c r="I73" s="35"/>
      <c r="J73" s="36"/>
      <c r="K73" s="35"/>
      <c r="L73" s="36"/>
      <c r="M73" s="6"/>
      <c r="N73" s="24"/>
      <c r="O73" s="6"/>
      <c r="P73" s="24"/>
      <c r="Q73" s="24">
        <f>SUM(D73,F73,H73,J73,L73,N73,P73)</f>
        <v>0</v>
      </c>
    </row>
    <row r="74" spans="1:17" ht="13" customHeight="1">
      <c r="A74" s="288"/>
      <c r="B74" s="1" t="s">
        <v>17</v>
      </c>
      <c r="C74" s="35" t="s">
        <v>268</v>
      </c>
      <c r="D74" s="36">
        <v>781</v>
      </c>
      <c r="E74" s="35"/>
      <c r="F74" s="36"/>
      <c r="G74" s="35"/>
      <c r="H74" s="36"/>
      <c r="I74" s="35"/>
      <c r="J74" s="36"/>
      <c r="K74" s="35"/>
      <c r="L74" s="36"/>
      <c r="M74" s="6"/>
      <c r="N74" s="24"/>
      <c r="O74" s="6"/>
      <c r="P74" s="24"/>
      <c r="Q74" s="24">
        <f>SUM(D74,F74,H74,J74,L74,N74,P74)</f>
        <v>781</v>
      </c>
    </row>
    <row r="75" spans="1:17" ht="13" customHeight="1">
      <c r="A75" s="288"/>
      <c r="B75" s="1" t="s">
        <v>26</v>
      </c>
      <c r="C75" s="35" t="s">
        <v>218</v>
      </c>
      <c r="D75" s="36">
        <v>550</v>
      </c>
      <c r="E75" s="35" t="s">
        <v>125</v>
      </c>
      <c r="F75" s="36">
        <v>715</v>
      </c>
      <c r="G75" s="35" t="s">
        <v>274</v>
      </c>
      <c r="H75" s="36">
        <v>571</v>
      </c>
      <c r="I75" s="35" t="s">
        <v>125</v>
      </c>
      <c r="J75" s="36">
        <v>1185</v>
      </c>
      <c r="K75" s="35" t="s">
        <v>246</v>
      </c>
      <c r="L75" s="36">
        <v>571</v>
      </c>
      <c r="M75" s="6" t="s">
        <v>278</v>
      </c>
      <c r="N75" s="24">
        <f>704+962</f>
        <v>1666</v>
      </c>
      <c r="O75" s="6" t="s">
        <v>277</v>
      </c>
      <c r="P75" s="24">
        <v>992</v>
      </c>
      <c r="Q75" s="24">
        <f>SUM(D75,F75,H75,J75,L75,N75,P75)</f>
        <v>6250</v>
      </c>
    </row>
    <row r="76" spans="1:17" ht="14">
      <c r="A76" s="288"/>
      <c r="B76" s="55" t="s">
        <v>18</v>
      </c>
      <c r="C76" s="50"/>
      <c r="D76" s="52">
        <f>SUM(D73:D75)</f>
        <v>1331</v>
      </c>
      <c r="E76" s="50"/>
      <c r="F76" s="52">
        <f>SUM(F73:F75)</f>
        <v>715</v>
      </c>
      <c r="G76" s="50"/>
      <c r="H76" s="52">
        <f>SUM(H73:H75)</f>
        <v>571</v>
      </c>
      <c r="I76" s="50"/>
      <c r="J76" s="52">
        <f>SUM(J73:J75)</f>
        <v>1185</v>
      </c>
      <c r="K76" s="50"/>
      <c r="L76" s="52">
        <f>SUM(L73:L75)</f>
        <v>571</v>
      </c>
      <c r="M76" s="50"/>
      <c r="N76" s="52">
        <f>SUM(N73:N75)</f>
        <v>1666</v>
      </c>
      <c r="O76" s="50"/>
      <c r="P76" s="52">
        <f>SUM(P73:P75)</f>
        <v>992</v>
      </c>
      <c r="Q76" s="52">
        <f>SUM(Q73:Q75)</f>
        <v>7031</v>
      </c>
    </row>
    <row r="77" spans="1:17" ht="14">
      <c r="A77" s="288"/>
      <c r="B77" s="1" t="s">
        <v>27</v>
      </c>
      <c r="C77" s="35"/>
      <c r="D77" s="36"/>
      <c r="E77" s="35"/>
      <c r="F77" s="36"/>
      <c r="G77" s="35"/>
      <c r="H77" s="36"/>
      <c r="I77" s="35"/>
      <c r="J77" s="36"/>
      <c r="K77" s="35"/>
      <c r="L77" s="36"/>
      <c r="M77" s="6"/>
      <c r="N77" s="24"/>
      <c r="O77" s="6"/>
      <c r="P77" s="24"/>
      <c r="Q77" s="24">
        <f>SUM(D77,F77,H77,J77,L77,N77,P77)</f>
        <v>0</v>
      </c>
    </row>
    <row r="78" spans="1:17" ht="14">
      <c r="A78" s="288"/>
      <c r="B78" s="1" t="s">
        <v>29</v>
      </c>
      <c r="C78" s="35"/>
      <c r="D78" s="36"/>
      <c r="E78" s="35"/>
      <c r="F78" s="36"/>
      <c r="G78" s="35"/>
      <c r="H78" s="36"/>
      <c r="I78" s="35"/>
      <c r="J78" s="36"/>
      <c r="K78" s="35"/>
      <c r="L78" s="36"/>
      <c r="M78" s="6"/>
      <c r="N78" s="24"/>
      <c r="O78" s="6"/>
      <c r="P78" s="24"/>
      <c r="Q78" s="24">
        <f t="shared" ref="Q78:Q84" si="14">SUM(D78,F78,H78,J78,L78,N78,P78)</f>
        <v>0</v>
      </c>
    </row>
    <row r="79" spans="1:17" ht="14">
      <c r="A79" s="288"/>
      <c r="B79" s="1" t="s">
        <v>20</v>
      </c>
      <c r="C79" s="35"/>
      <c r="D79" s="36"/>
      <c r="E79" s="35"/>
      <c r="F79" s="36"/>
      <c r="G79" s="35"/>
      <c r="H79" s="36"/>
      <c r="I79" s="35"/>
      <c r="J79" s="36"/>
      <c r="K79" s="35"/>
      <c r="L79" s="36"/>
      <c r="M79" s="6"/>
      <c r="N79" s="24"/>
      <c r="O79" s="6"/>
      <c r="P79" s="24"/>
      <c r="Q79" s="24">
        <f t="shared" si="14"/>
        <v>0</v>
      </c>
    </row>
    <row r="80" spans="1:17" ht="14">
      <c r="A80" s="288"/>
      <c r="B80" s="1" t="s">
        <v>21</v>
      </c>
      <c r="C80" s="35"/>
      <c r="D80" s="36"/>
      <c r="E80" s="35"/>
      <c r="F80" s="36"/>
      <c r="G80" s="35"/>
      <c r="H80" s="36"/>
      <c r="I80" s="35"/>
      <c r="J80" s="36"/>
      <c r="K80" s="35"/>
      <c r="L80" s="36"/>
      <c r="M80" s="6"/>
      <c r="N80" s="24"/>
      <c r="O80" s="6"/>
      <c r="P80" s="24"/>
      <c r="Q80" s="24">
        <f t="shared" si="14"/>
        <v>0</v>
      </c>
    </row>
    <row r="81" spans="1:17" ht="14">
      <c r="A81" s="288"/>
      <c r="B81" s="1" t="s">
        <v>22</v>
      </c>
      <c r="C81" s="35"/>
      <c r="D81" s="36"/>
      <c r="E81" s="35"/>
      <c r="F81" s="36"/>
      <c r="G81" s="35" t="s">
        <v>273</v>
      </c>
      <c r="H81" s="36">
        <v>387</v>
      </c>
      <c r="I81" s="35"/>
      <c r="J81" s="36"/>
      <c r="K81" s="35"/>
      <c r="L81" s="36"/>
      <c r="M81" s="6"/>
      <c r="N81" s="24"/>
      <c r="O81" s="6"/>
      <c r="P81" s="24"/>
      <c r="Q81" s="24">
        <f t="shared" si="14"/>
        <v>387</v>
      </c>
    </row>
    <row r="82" spans="1:17" ht="14">
      <c r="A82" s="288"/>
      <c r="B82" s="1" t="s">
        <v>23</v>
      </c>
      <c r="C82" s="35"/>
      <c r="D82" s="36"/>
      <c r="E82" s="35" t="s">
        <v>275</v>
      </c>
      <c r="F82" s="36">
        <v>1078</v>
      </c>
      <c r="G82" s="35"/>
      <c r="H82" s="36"/>
      <c r="I82" s="35"/>
      <c r="J82" s="36"/>
      <c r="K82" s="35"/>
      <c r="L82" s="36"/>
      <c r="M82" s="6"/>
      <c r="N82" s="24"/>
      <c r="O82" s="6"/>
      <c r="P82" s="24"/>
      <c r="Q82" s="24">
        <f t="shared" si="14"/>
        <v>1078</v>
      </c>
    </row>
    <row r="83" spans="1:17" ht="14">
      <c r="A83" s="288"/>
      <c r="B83" s="1" t="s">
        <v>19</v>
      </c>
      <c r="C83" s="35"/>
      <c r="D83" s="36"/>
      <c r="E83" s="35"/>
      <c r="F83" s="36"/>
      <c r="G83" s="35" t="s">
        <v>272</v>
      </c>
      <c r="H83" s="36">
        <v>2640</v>
      </c>
      <c r="I83" s="35"/>
      <c r="J83" s="36"/>
      <c r="K83" s="35"/>
      <c r="L83" s="36"/>
      <c r="M83" s="6"/>
      <c r="N83" s="24"/>
      <c r="O83" s="6"/>
      <c r="P83" s="24"/>
      <c r="Q83" s="24">
        <f t="shared" si="14"/>
        <v>2640</v>
      </c>
    </row>
    <row r="84" spans="1:17" ht="14">
      <c r="A84" s="288"/>
      <c r="B84" s="1" t="s">
        <v>30</v>
      </c>
      <c r="C84" s="35"/>
      <c r="D84" s="36"/>
      <c r="E84" s="35"/>
      <c r="F84" s="36"/>
      <c r="G84" s="35"/>
      <c r="H84" s="36"/>
      <c r="I84" s="35"/>
      <c r="J84" s="36"/>
      <c r="K84" s="35"/>
      <c r="L84" s="36"/>
      <c r="M84" s="6"/>
      <c r="N84" s="24"/>
      <c r="O84" s="6"/>
      <c r="P84" s="24"/>
      <c r="Q84" s="24">
        <f t="shared" si="14"/>
        <v>0</v>
      </c>
    </row>
    <row r="85" spans="1:17" ht="14">
      <c r="A85" s="289"/>
      <c r="B85" s="55" t="s">
        <v>18</v>
      </c>
      <c r="C85" s="52"/>
      <c r="D85" s="52">
        <f>SUM(D77:D84)</f>
        <v>0</v>
      </c>
      <c r="E85" s="52"/>
      <c r="F85" s="52">
        <f>SUM(F77:F84)</f>
        <v>1078</v>
      </c>
      <c r="G85" s="52"/>
      <c r="H85" s="52">
        <f>SUM(H77:H84)</f>
        <v>3027</v>
      </c>
      <c r="I85" s="52"/>
      <c r="J85" s="52">
        <f>SUM(J77:J84)</f>
        <v>0</v>
      </c>
      <c r="K85" s="52"/>
      <c r="L85" s="52">
        <f>SUM(L77:L84)</f>
        <v>0</v>
      </c>
      <c r="M85" s="52"/>
      <c r="N85" s="52">
        <f>SUM(N77:N84)</f>
        <v>0</v>
      </c>
      <c r="O85" s="52"/>
      <c r="P85" s="52">
        <f>SUM(P77:P84)</f>
        <v>0</v>
      </c>
      <c r="Q85" s="52">
        <f>SUM(Q77:Q84)</f>
        <v>4105</v>
      </c>
    </row>
    <row r="86" spans="1:17">
      <c r="A86" s="53" t="s">
        <v>24</v>
      </c>
      <c r="B86" s="54"/>
      <c r="C86" s="52"/>
      <c r="D86" s="52">
        <f>D76+D85</f>
        <v>1331</v>
      </c>
      <c r="E86" s="52"/>
      <c r="F86" s="52">
        <f>F76+F85</f>
        <v>1793</v>
      </c>
      <c r="G86" s="52"/>
      <c r="H86" s="52">
        <f>H76+H85</f>
        <v>3598</v>
      </c>
      <c r="I86" s="52"/>
      <c r="J86" s="52">
        <f>J76+J85</f>
        <v>1185</v>
      </c>
      <c r="K86" s="52"/>
      <c r="L86" s="52">
        <f>L76+L85</f>
        <v>571</v>
      </c>
      <c r="M86" s="52"/>
      <c r="N86" s="52">
        <f>N76+N85</f>
        <v>1666</v>
      </c>
      <c r="O86" s="52"/>
      <c r="P86" s="52">
        <f>P76+P85</f>
        <v>992</v>
      </c>
      <c r="Q86" s="52">
        <f>Q76+Q85</f>
        <v>11136</v>
      </c>
    </row>
    <row r="87" spans="1:17">
      <c r="A87" s="57" t="s">
        <v>25</v>
      </c>
      <c r="B87" s="56"/>
      <c r="C87" s="58"/>
      <c r="D87" s="58">
        <f>D68+D72-D86</f>
        <v>73601</v>
      </c>
      <c r="E87" s="58"/>
      <c r="F87" s="58">
        <f>F68+F72-F86</f>
        <v>71808</v>
      </c>
      <c r="G87" s="58"/>
      <c r="H87" s="58">
        <f>H68+H72-H86</f>
        <v>68210</v>
      </c>
      <c r="I87" s="58"/>
      <c r="J87" s="58">
        <f>J68+J72-J86</f>
        <v>67025</v>
      </c>
      <c r="K87" s="58"/>
      <c r="L87" s="58">
        <f>L68+L72-L86</f>
        <v>66454</v>
      </c>
      <c r="M87" s="58"/>
      <c r="N87" s="58">
        <f>N68+N72-N86</f>
        <v>64788</v>
      </c>
      <c r="O87" s="58"/>
      <c r="P87" s="58">
        <f>P68+P72-P86</f>
        <v>63796</v>
      </c>
      <c r="Q87" s="58">
        <f>Q68+Q72-Q86</f>
        <v>63796</v>
      </c>
    </row>
    <row r="88" spans="1:17">
      <c r="A88" s="13" t="s">
        <v>12</v>
      </c>
      <c r="B88" s="14"/>
      <c r="C88" s="26"/>
      <c r="D88" s="27"/>
      <c r="E88" s="26"/>
      <c r="F88" s="27"/>
      <c r="G88" s="26"/>
      <c r="H88" s="27"/>
      <c r="I88" s="26"/>
      <c r="J88" s="27"/>
      <c r="K88" s="26"/>
      <c r="L88" s="27"/>
      <c r="M88" s="13"/>
      <c r="N88" s="14"/>
      <c r="O88" s="13"/>
      <c r="P88" s="14"/>
      <c r="Q88" s="7"/>
    </row>
    <row r="89" spans="1:17">
      <c r="A89" s="17"/>
      <c r="B89" s="18"/>
      <c r="C89" s="28"/>
      <c r="D89" s="29"/>
      <c r="E89" s="28"/>
      <c r="F89" s="29"/>
      <c r="G89" s="28"/>
      <c r="H89" s="29"/>
      <c r="I89" s="28"/>
      <c r="J89" s="29"/>
      <c r="K89" s="28"/>
      <c r="L89" s="29"/>
      <c r="M89" s="17"/>
      <c r="N89" s="18"/>
      <c r="O89" s="17"/>
      <c r="P89" s="18"/>
      <c r="Q89" s="19"/>
    </row>
    <row r="90" spans="1:17">
      <c r="A90" s="17"/>
      <c r="B90" s="18"/>
      <c r="C90" s="28"/>
      <c r="D90" s="29"/>
      <c r="E90" s="28"/>
      <c r="F90" s="29"/>
      <c r="G90" s="28"/>
      <c r="H90" s="29"/>
      <c r="I90" s="28"/>
      <c r="J90" s="29"/>
      <c r="K90" s="28"/>
      <c r="L90" s="29"/>
      <c r="M90" s="17"/>
      <c r="N90" s="18"/>
      <c r="O90" s="17"/>
      <c r="P90" s="18"/>
      <c r="Q90" s="19"/>
    </row>
    <row r="91" spans="1:17">
      <c r="A91" s="17"/>
      <c r="B91" s="18"/>
      <c r="C91" s="28"/>
      <c r="D91" s="29"/>
      <c r="E91" s="28"/>
      <c r="F91" s="29"/>
      <c r="G91" s="28"/>
      <c r="H91" s="29"/>
      <c r="I91" s="28"/>
      <c r="J91" s="29"/>
      <c r="K91" s="28"/>
      <c r="L91" s="29"/>
      <c r="M91" s="17"/>
      <c r="N91" s="18"/>
      <c r="O91" s="17"/>
      <c r="P91" s="18"/>
      <c r="Q91" s="19"/>
    </row>
    <row r="92" spans="1:17">
      <c r="A92" s="17"/>
      <c r="B92" s="18"/>
      <c r="C92" s="28"/>
      <c r="D92" s="29"/>
      <c r="E92" s="28"/>
      <c r="F92" s="29"/>
      <c r="G92" s="28"/>
      <c r="H92" s="29"/>
      <c r="I92" s="28"/>
      <c r="J92" s="29"/>
      <c r="K92" s="28"/>
      <c r="L92" s="29"/>
      <c r="M92" s="17"/>
      <c r="N92" s="18"/>
      <c r="O92" s="17"/>
      <c r="P92" s="18"/>
      <c r="Q92" s="19"/>
    </row>
    <row r="93" spans="1:17">
      <c r="A93" s="17"/>
      <c r="B93" s="18"/>
      <c r="C93" s="28"/>
      <c r="D93" s="29"/>
      <c r="E93" s="28"/>
      <c r="F93" s="29"/>
      <c r="G93" s="28"/>
      <c r="H93" s="29"/>
      <c r="I93" s="28"/>
      <c r="J93" s="29"/>
      <c r="K93" s="28"/>
      <c r="L93" s="29"/>
      <c r="M93" s="17"/>
      <c r="N93" s="18"/>
      <c r="O93" s="17"/>
      <c r="P93" s="18"/>
      <c r="Q93" s="19"/>
    </row>
    <row r="94" spans="1:17">
      <c r="A94" s="17"/>
      <c r="B94" s="18"/>
      <c r="C94" s="28"/>
      <c r="D94" s="29"/>
      <c r="E94" s="28"/>
      <c r="F94" s="29"/>
      <c r="G94" s="28"/>
      <c r="H94" s="29"/>
      <c r="I94" s="28"/>
      <c r="J94" s="29"/>
      <c r="K94" s="28"/>
      <c r="L94" s="29"/>
      <c r="M94" s="17"/>
      <c r="N94" s="18"/>
      <c r="O94" s="17"/>
      <c r="P94" s="18"/>
      <c r="Q94" s="19"/>
    </row>
    <row r="95" spans="1:17">
      <c r="A95" s="15"/>
      <c r="B95" s="16"/>
      <c r="C95" s="30"/>
      <c r="D95" s="31"/>
      <c r="E95" s="30"/>
      <c r="F95" s="31"/>
      <c r="G95" s="30"/>
      <c r="H95" s="31"/>
      <c r="I95" s="30"/>
      <c r="J95" s="31"/>
      <c r="K95" s="30"/>
      <c r="L95" s="31"/>
      <c r="M95" s="15"/>
      <c r="N95" s="16"/>
      <c r="O95" s="15"/>
      <c r="P95" s="16"/>
      <c r="Q95" s="5"/>
    </row>
    <row r="97" spans="1:17">
      <c r="A97" s="21" t="str">
        <f>A1</f>
        <v>2021年</v>
      </c>
      <c r="B97" s="21"/>
      <c r="C97" s="21" t="str">
        <f>C1</f>
        <v>5月</v>
      </c>
      <c r="D97" s="4" t="s">
        <v>45</v>
      </c>
    </row>
    <row r="98" spans="1:17" ht="11.25" customHeight="1">
      <c r="A98" s="283"/>
      <c r="B98" s="284"/>
      <c r="C98" s="32">
        <v>16</v>
      </c>
      <c r="D98" s="12" t="s">
        <v>33</v>
      </c>
      <c r="E98" s="33">
        <v>17</v>
      </c>
      <c r="F98" s="22" t="s">
        <v>34</v>
      </c>
      <c r="G98" s="33">
        <v>18</v>
      </c>
      <c r="H98" s="22" t="s">
        <v>37</v>
      </c>
      <c r="I98" s="33">
        <v>19</v>
      </c>
      <c r="J98" s="22" t="s">
        <v>38</v>
      </c>
      <c r="K98" s="33">
        <v>20</v>
      </c>
      <c r="L98" s="22" t="s">
        <v>39</v>
      </c>
      <c r="M98" s="2">
        <v>21</v>
      </c>
      <c r="N98" s="22" t="s">
        <v>40</v>
      </c>
      <c r="O98" s="2">
        <v>22</v>
      </c>
      <c r="P98" s="22" t="s">
        <v>41</v>
      </c>
      <c r="Q98" s="290" t="s">
        <v>42</v>
      </c>
    </row>
    <row r="99" spans="1:17" ht="11.25" customHeight="1">
      <c r="A99" s="285"/>
      <c r="B99" s="286"/>
      <c r="C99" s="34" t="s">
        <v>31</v>
      </c>
      <c r="D99" s="34" t="s">
        <v>32</v>
      </c>
      <c r="E99" s="34" t="s">
        <v>31</v>
      </c>
      <c r="F99" s="34" t="s">
        <v>32</v>
      </c>
      <c r="G99" s="34" t="s">
        <v>31</v>
      </c>
      <c r="H99" s="34" t="s">
        <v>32</v>
      </c>
      <c r="I99" s="34" t="s">
        <v>31</v>
      </c>
      <c r="J99" s="34" t="s">
        <v>32</v>
      </c>
      <c r="K99" s="34" t="s">
        <v>31</v>
      </c>
      <c r="L99" s="34" t="s">
        <v>32</v>
      </c>
      <c r="M99" s="11" t="s">
        <v>31</v>
      </c>
      <c r="N99" s="11" t="s">
        <v>32</v>
      </c>
      <c r="O99" s="11" t="s">
        <v>31</v>
      </c>
      <c r="P99" s="11" t="s">
        <v>32</v>
      </c>
      <c r="Q99" s="291"/>
    </row>
    <row r="100" spans="1:17">
      <c r="A100" s="53" t="s">
        <v>13</v>
      </c>
      <c r="B100" s="54"/>
      <c r="C100" s="50"/>
      <c r="D100" s="51">
        <f>P87</f>
        <v>63796</v>
      </c>
      <c r="E100" s="50"/>
      <c r="F100" s="52">
        <f>D119</f>
        <v>62320</v>
      </c>
      <c r="G100" s="50"/>
      <c r="H100" s="52">
        <f>F119</f>
        <v>62320</v>
      </c>
      <c r="I100" s="50"/>
      <c r="J100" s="52">
        <f>H119</f>
        <v>60081</v>
      </c>
      <c r="K100" s="50"/>
      <c r="L100" s="52">
        <f>J119</f>
        <v>58080</v>
      </c>
      <c r="M100" s="50"/>
      <c r="N100" s="52">
        <f>L119</f>
        <v>58080</v>
      </c>
      <c r="O100" s="50"/>
      <c r="P100" s="52">
        <f>N119</f>
        <v>56504</v>
      </c>
      <c r="Q100" s="51">
        <f>D100</f>
        <v>63796</v>
      </c>
    </row>
    <row r="101" spans="1:17" ht="13" customHeight="1">
      <c r="A101" s="280" t="s">
        <v>36</v>
      </c>
      <c r="B101" s="5" t="s">
        <v>55</v>
      </c>
      <c r="C101" s="35"/>
      <c r="D101" s="36"/>
      <c r="E101" s="35"/>
      <c r="F101" s="36"/>
      <c r="G101" s="35"/>
      <c r="H101" s="36"/>
      <c r="I101" s="35"/>
      <c r="J101" s="36"/>
      <c r="K101" s="35"/>
      <c r="L101" s="36"/>
      <c r="M101" s="6"/>
      <c r="N101" s="24"/>
      <c r="O101" s="6"/>
      <c r="P101" s="24"/>
      <c r="Q101" s="24">
        <f>SUM(D101,F101,H101,J101,L101,N101,P101)</f>
        <v>0</v>
      </c>
    </row>
    <row r="102" spans="1:17">
      <c r="A102" s="281"/>
      <c r="B102" s="6" t="s">
        <v>11</v>
      </c>
      <c r="C102" s="35"/>
      <c r="D102" s="36"/>
      <c r="E102" s="35"/>
      <c r="F102" s="36"/>
      <c r="G102" s="35"/>
      <c r="H102" s="36"/>
      <c r="I102" s="35"/>
      <c r="J102" s="36"/>
      <c r="K102" s="35"/>
      <c r="L102" s="36"/>
      <c r="M102" s="6"/>
      <c r="N102" s="24"/>
      <c r="O102" s="6"/>
      <c r="P102" s="24"/>
      <c r="Q102" s="24">
        <f>SUM(D102,F102,H102,J102,L102,N102,P102)</f>
        <v>0</v>
      </c>
    </row>
    <row r="103" spans="1:17">
      <c r="A103" s="282"/>
      <c r="B103" s="7" t="s">
        <v>14</v>
      </c>
      <c r="C103" s="35"/>
      <c r="D103" s="36"/>
      <c r="E103" s="35"/>
      <c r="F103" s="36"/>
      <c r="G103" s="35"/>
      <c r="H103" s="36"/>
      <c r="I103" s="35"/>
      <c r="J103" s="36"/>
      <c r="K103" s="35"/>
      <c r="L103" s="36"/>
      <c r="M103" s="6"/>
      <c r="N103" s="24"/>
      <c r="O103" s="6"/>
      <c r="P103" s="24"/>
      <c r="Q103" s="24">
        <f>SUM(D103,F103,H103,J103,L103,N103,P103)</f>
        <v>0</v>
      </c>
    </row>
    <row r="104" spans="1:17">
      <c r="A104" s="53" t="s">
        <v>15</v>
      </c>
      <c r="B104" s="54"/>
      <c r="C104" s="50"/>
      <c r="D104" s="52">
        <f>SUM(D101:D103)</f>
        <v>0</v>
      </c>
      <c r="E104" s="50"/>
      <c r="F104" s="52">
        <f>SUM(F101:F103)</f>
        <v>0</v>
      </c>
      <c r="G104" s="50"/>
      <c r="H104" s="52">
        <f>SUM(H101:H103)</f>
        <v>0</v>
      </c>
      <c r="I104" s="50"/>
      <c r="J104" s="52">
        <f>SUM(J101:J103)</f>
        <v>0</v>
      </c>
      <c r="K104" s="50"/>
      <c r="L104" s="52">
        <f>SUM(L101:L103)</f>
        <v>0</v>
      </c>
      <c r="M104" s="50"/>
      <c r="N104" s="52">
        <f>SUM(N101:N103)</f>
        <v>0</v>
      </c>
      <c r="O104" s="50"/>
      <c r="P104" s="52">
        <f>SUM(P101:P103)</f>
        <v>0</v>
      </c>
      <c r="Q104" s="52">
        <f>SUM(Q101:Q103)</f>
        <v>0</v>
      </c>
    </row>
    <row r="105" spans="1:17" ht="13" customHeight="1">
      <c r="A105" s="287" t="s">
        <v>28</v>
      </c>
      <c r="B105" s="1" t="s">
        <v>16</v>
      </c>
      <c r="C105" s="35"/>
      <c r="D105" s="36"/>
      <c r="E105" s="35"/>
      <c r="F105" s="36"/>
      <c r="G105" s="35"/>
      <c r="H105" s="36"/>
      <c r="I105" s="35"/>
      <c r="J105" s="36"/>
      <c r="K105" s="35"/>
      <c r="L105" s="36"/>
      <c r="M105" s="6"/>
      <c r="N105" s="24"/>
      <c r="O105" s="6"/>
      <c r="P105" s="24"/>
      <c r="Q105" s="24">
        <f>SUM(D105,F105,H105,J105,L105,N105,P105)</f>
        <v>0</v>
      </c>
    </row>
    <row r="106" spans="1:17" ht="13" customHeight="1">
      <c r="A106" s="288"/>
      <c r="B106" s="1" t="s">
        <v>17</v>
      </c>
      <c r="C106" s="35"/>
      <c r="D106" s="36"/>
      <c r="E106" s="35"/>
      <c r="F106" s="36"/>
      <c r="G106" s="35" t="s">
        <v>276</v>
      </c>
      <c r="H106" s="36">
        <v>1056</v>
      </c>
      <c r="I106" s="35"/>
      <c r="J106" s="36"/>
      <c r="K106" s="35"/>
      <c r="L106" s="36"/>
      <c r="M106" s="6"/>
      <c r="N106" s="24"/>
      <c r="O106" s="6"/>
      <c r="P106" s="24"/>
      <c r="Q106" s="24">
        <f>SUM(D106,F106,H106,J106,L106,N106,P106)</f>
        <v>1056</v>
      </c>
    </row>
    <row r="107" spans="1:17" ht="13" customHeight="1">
      <c r="A107" s="288"/>
      <c r="B107" s="1" t="s">
        <v>26</v>
      </c>
      <c r="C107" s="35" t="s">
        <v>124</v>
      </c>
      <c r="D107" s="36">
        <v>1476</v>
      </c>
      <c r="E107" s="35" t="s">
        <v>279</v>
      </c>
      <c r="F107" s="36"/>
      <c r="G107" s="35" t="s">
        <v>124</v>
      </c>
      <c r="H107" s="36">
        <v>1183</v>
      </c>
      <c r="I107" s="35" t="s">
        <v>281</v>
      </c>
      <c r="J107" s="36">
        <f>715+1046</f>
        <v>1761</v>
      </c>
      <c r="K107" s="35" t="s">
        <v>280</v>
      </c>
      <c r="L107" s="36"/>
      <c r="M107" s="6" t="s">
        <v>125</v>
      </c>
      <c r="N107" s="24">
        <v>1576</v>
      </c>
      <c r="O107" s="6" t="s">
        <v>125</v>
      </c>
      <c r="P107" s="24">
        <v>1776</v>
      </c>
      <c r="Q107" s="24">
        <f>SUM(D107,F107,H107,J107,L107,N107,P107)</f>
        <v>7772</v>
      </c>
    </row>
    <row r="108" spans="1:17" ht="14">
      <c r="A108" s="288"/>
      <c r="B108" s="55" t="s">
        <v>18</v>
      </c>
      <c r="C108" s="50"/>
      <c r="D108" s="52">
        <f>SUM(D105:D107)</f>
        <v>1476</v>
      </c>
      <c r="E108" s="50"/>
      <c r="F108" s="52">
        <f>SUM(F105:F107)</f>
        <v>0</v>
      </c>
      <c r="G108" s="50"/>
      <c r="H108" s="52">
        <f>SUM(H105:H107)</f>
        <v>2239</v>
      </c>
      <c r="I108" s="50"/>
      <c r="J108" s="52">
        <f>SUM(J105:J107)</f>
        <v>1761</v>
      </c>
      <c r="K108" s="50"/>
      <c r="L108" s="52">
        <f>SUM(L105:L107)</f>
        <v>0</v>
      </c>
      <c r="M108" s="50"/>
      <c r="N108" s="52">
        <f>SUM(N105:N107)</f>
        <v>1576</v>
      </c>
      <c r="O108" s="50"/>
      <c r="P108" s="52">
        <f>SUM(P105:P107)</f>
        <v>1776</v>
      </c>
      <c r="Q108" s="52">
        <f>SUM(Q105:Q107)</f>
        <v>8828</v>
      </c>
    </row>
    <row r="109" spans="1:17" ht="14">
      <c r="A109" s="288"/>
      <c r="B109" s="1" t="s">
        <v>27</v>
      </c>
      <c r="C109" s="35"/>
      <c r="D109" s="36"/>
      <c r="E109" s="35"/>
      <c r="F109" s="36"/>
      <c r="G109" s="35"/>
      <c r="H109" s="36"/>
      <c r="I109" s="35"/>
      <c r="J109" s="36"/>
      <c r="K109" s="35"/>
      <c r="L109" s="36"/>
      <c r="M109" s="6"/>
      <c r="N109" s="24"/>
      <c r="O109" s="6"/>
      <c r="P109" s="24"/>
      <c r="Q109" s="24">
        <f t="shared" ref="Q109:Q116" si="15">SUM(D109,F109,H109,J109,L109,N109,P109)</f>
        <v>0</v>
      </c>
    </row>
    <row r="110" spans="1:17" ht="14">
      <c r="A110" s="288"/>
      <c r="B110" s="1" t="s">
        <v>29</v>
      </c>
      <c r="C110" s="35"/>
      <c r="D110" s="36"/>
      <c r="E110" s="35"/>
      <c r="F110" s="36"/>
      <c r="G110" s="35"/>
      <c r="H110" s="36"/>
      <c r="I110" s="35"/>
      <c r="J110" s="36"/>
      <c r="K110" s="35"/>
      <c r="L110" s="36"/>
      <c r="M110" s="35"/>
      <c r="N110" s="36"/>
      <c r="O110" s="6"/>
      <c r="P110" s="24"/>
      <c r="Q110" s="24">
        <f t="shared" si="15"/>
        <v>0</v>
      </c>
    </row>
    <row r="111" spans="1:17" ht="14">
      <c r="A111" s="288"/>
      <c r="B111" s="1" t="s">
        <v>20</v>
      </c>
      <c r="C111" s="35"/>
      <c r="D111" s="36"/>
      <c r="E111" s="35"/>
      <c r="F111" s="36"/>
      <c r="G111" s="35"/>
      <c r="H111" s="36"/>
      <c r="I111" s="35"/>
      <c r="J111" s="36"/>
      <c r="K111" s="35"/>
      <c r="L111" s="36"/>
      <c r="M111" s="35"/>
      <c r="N111" s="36"/>
      <c r="O111" s="6"/>
      <c r="P111" s="24"/>
      <c r="Q111" s="24">
        <f t="shared" si="15"/>
        <v>0</v>
      </c>
    </row>
    <row r="112" spans="1:17" ht="14">
      <c r="A112" s="288"/>
      <c r="B112" s="1" t="s">
        <v>21</v>
      </c>
      <c r="C112" s="35"/>
      <c r="D112" s="36"/>
      <c r="E112" s="35"/>
      <c r="F112" s="36"/>
      <c r="G112" s="35"/>
      <c r="H112" s="36"/>
      <c r="I112" s="35"/>
      <c r="J112" s="36"/>
      <c r="K112" s="35"/>
      <c r="L112" s="36"/>
      <c r="M112" s="6"/>
      <c r="N112" s="24"/>
      <c r="O112" s="6"/>
      <c r="P112" s="24"/>
      <c r="Q112" s="24">
        <f t="shared" si="15"/>
        <v>0</v>
      </c>
    </row>
    <row r="113" spans="1:17" ht="14">
      <c r="A113" s="288"/>
      <c r="B113" s="1" t="s">
        <v>22</v>
      </c>
      <c r="C113" s="35"/>
      <c r="D113" s="36"/>
      <c r="E113" s="35"/>
      <c r="F113" s="36"/>
      <c r="G113" s="35"/>
      <c r="H113" s="36"/>
      <c r="I113" s="35"/>
      <c r="J113" s="36"/>
      <c r="K113" s="35"/>
      <c r="L113" s="36"/>
      <c r="M113" s="6"/>
      <c r="N113" s="24"/>
      <c r="O113" s="6"/>
      <c r="P113" s="24"/>
      <c r="Q113" s="24">
        <f t="shared" si="15"/>
        <v>0</v>
      </c>
    </row>
    <row r="114" spans="1:17" ht="14">
      <c r="A114" s="288"/>
      <c r="B114" s="1" t="s">
        <v>23</v>
      </c>
      <c r="C114" s="35"/>
      <c r="D114" s="36"/>
      <c r="E114" s="35"/>
      <c r="F114" s="36"/>
      <c r="G114" s="35"/>
      <c r="H114" s="36"/>
      <c r="I114" s="35"/>
      <c r="J114" s="36"/>
      <c r="K114" s="35"/>
      <c r="L114" s="36"/>
      <c r="M114" s="6"/>
      <c r="N114" s="24"/>
      <c r="O114" s="6"/>
      <c r="P114" s="24"/>
      <c r="Q114" s="24">
        <f t="shared" si="15"/>
        <v>0</v>
      </c>
    </row>
    <row r="115" spans="1:17" ht="14">
      <c r="A115" s="288"/>
      <c r="B115" s="1" t="s">
        <v>19</v>
      </c>
      <c r="C115" s="35"/>
      <c r="D115" s="36"/>
      <c r="E115" s="35"/>
      <c r="F115" s="36"/>
      <c r="G115" s="35"/>
      <c r="H115" s="36"/>
      <c r="I115" s="35" t="s">
        <v>272</v>
      </c>
      <c r="J115" s="36">
        <v>240</v>
      </c>
      <c r="K115" s="35"/>
      <c r="L115" s="36"/>
      <c r="M115" s="6"/>
      <c r="N115" s="24"/>
      <c r="O115" s="6"/>
      <c r="P115" s="24"/>
      <c r="Q115" s="24">
        <f t="shared" si="15"/>
        <v>240</v>
      </c>
    </row>
    <row r="116" spans="1:17" ht="14">
      <c r="A116" s="288"/>
      <c r="B116" s="1" t="s">
        <v>30</v>
      </c>
      <c r="C116" s="35"/>
      <c r="D116" s="36"/>
      <c r="E116" s="35"/>
      <c r="F116" s="36"/>
      <c r="G116" s="35"/>
      <c r="H116" s="36"/>
      <c r="I116" s="35"/>
      <c r="J116" s="36"/>
      <c r="K116" s="35"/>
      <c r="L116" s="36"/>
      <c r="M116" s="6"/>
      <c r="N116" s="24"/>
      <c r="O116" s="6"/>
      <c r="P116" s="24"/>
      <c r="Q116" s="24">
        <f t="shared" si="15"/>
        <v>0</v>
      </c>
    </row>
    <row r="117" spans="1:17" ht="14">
      <c r="A117" s="289"/>
      <c r="B117" s="55" t="s">
        <v>18</v>
      </c>
      <c r="C117" s="52"/>
      <c r="D117" s="52">
        <f>SUM(D109:D116)</f>
        <v>0</v>
      </c>
      <c r="E117" s="52"/>
      <c r="F117" s="52">
        <f>SUM(F109:F116)</f>
        <v>0</v>
      </c>
      <c r="G117" s="52"/>
      <c r="H117" s="52">
        <f>SUM(H109:H116)</f>
        <v>0</v>
      </c>
      <c r="I117" s="52"/>
      <c r="J117" s="52">
        <f>SUM(J109:J116)</f>
        <v>240</v>
      </c>
      <c r="K117" s="52"/>
      <c r="L117" s="52">
        <f>SUM(L109:L116)</f>
        <v>0</v>
      </c>
      <c r="M117" s="52"/>
      <c r="N117" s="52">
        <f>SUM(N109:N116)</f>
        <v>0</v>
      </c>
      <c r="O117" s="52"/>
      <c r="P117" s="52">
        <f>SUM(P109:P116)</f>
        <v>0</v>
      </c>
      <c r="Q117" s="52">
        <f>SUM(Q109:Q116)</f>
        <v>240</v>
      </c>
    </row>
    <row r="118" spans="1:17">
      <c r="A118" s="53" t="s">
        <v>24</v>
      </c>
      <c r="B118" s="54"/>
      <c r="C118" s="52"/>
      <c r="D118" s="52">
        <f>D108+D117</f>
        <v>1476</v>
      </c>
      <c r="E118" s="52"/>
      <c r="F118" s="52">
        <f>F108+F117</f>
        <v>0</v>
      </c>
      <c r="G118" s="52"/>
      <c r="H118" s="52">
        <f>H108+H117</f>
        <v>2239</v>
      </c>
      <c r="I118" s="52"/>
      <c r="J118" s="52">
        <f>J108+J117</f>
        <v>2001</v>
      </c>
      <c r="K118" s="52"/>
      <c r="L118" s="52">
        <f>L108+L117</f>
        <v>0</v>
      </c>
      <c r="M118" s="52"/>
      <c r="N118" s="52">
        <f>N108+N117</f>
        <v>1576</v>
      </c>
      <c r="O118" s="52"/>
      <c r="P118" s="52">
        <f>P108+P117</f>
        <v>1776</v>
      </c>
      <c r="Q118" s="52">
        <f>Q108+Q117</f>
        <v>9068</v>
      </c>
    </row>
    <row r="119" spans="1:17">
      <c r="A119" s="57" t="s">
        <v>25</v>
      </c>
      <c r="B119" s="56"/>
      <c r="C119" s="58"/>
      <c r="D119" s="58">
        <f>D100+D104-D118</f>
        <v>62320</v>
      </c>
      <c r="E119" s="58"/>
      <c r="F119" s="58">
        <f>F100+F104-F118</f>
        <v>62320</v>
      </c>
      <c r="G119" s="58"/>
      <c r="H119" s="58">
        <f>H100+H104-H118</f>
        <v>60081</v>
      </c>
      <c r="I119" s="58"/>
      <c r="J119" s="58">
        <f>J100+J104-J118</f>
        <v>58080</v>
      </c>
      <c r="K119" s="58"/>
      <c r="L119" s="58">
        <f>L100+L104-L118</f>
        <v>58080</v>
      </c>
      <c r="M119" s="58"/>
      <c r="N119" s="58">
        <f>N100+N104-N118</f>
        <v>56504</v>
      </c>
      <c r="O119" s="58"/>
      <c r="P119" s="58">
        <f>P100+P104-P118</f>
        <v>54728</v>
      </c>
      <c r="Q119" s="58">
        <f>Q100+Q104-Q118</f>
        <v>54728</v>
      </c>
    </row>
    <row r="120" spans="1:17">
      <c r="A120" s="13" t="s">
        <v>12</v>
      </c>
      <c r="B120" s="14"/>
      <c r="C120" s="26"/>
      <c r="D120" s="27"/>
      <c r="E120" s="26"/>
      <c r="F120" s="27"/>
      <c r="G120" s="26"/>
      <c r="H120" s="27"/>
      <c r="I120" s="26"/>
      <c r="J120" s="27"/>
      <c r="K120" s="26"/>
      <c r="L120" s="27"/>
      <c r="M120" s="13"/>
      <c r="N120" s="14"/>
      <c r="O120" s="13"/>
      <c r="P120" s="14"/>
      <c r="Q120" s="7"/>
    </row>
    <row r="121" spans="1:17">
      <c r="A121" s="17"/>
      <c r="B121" s="18"/>
      <c r="C121" s="28"/>
      <c r="D121" s="29"/>
      <c r="E121" s="28"/>
      <c r="F121" s="29"/>
      <c r="G121" s="28"/>
      <c r="H121" s="29"/>
      <c r="I121" s="28"/>
      <c r="J121" s="29"/>
      <c r="K121" s="28"/>
      <c r="L121" s="29"/>
      <c r="M121" s="17"/>
      <c r="N121" s="18"/>
      <c r="O121" s="17"/>
      <c r="P121" s="18"/>
      <c r="Q121" s="19"/>
    </row>
    <row r="122" spans="1:17">
      <c r="A122" s="17"/>
      <c r="B122" s="18"/>
      <c r="C122" s="28"/>
      <c r="D122" s="29"/>
      <c r="E122" s="28"/>
      <c r="F122" s="29"/>
      <c r="G122" s="28"/>
      <c r="H122" s="29"/>
      <c r="I122" s="28"/>
      <c r="J122" s="29"/>
      <c r="K122" s="28"/>
      <c r="L122" s="29"/>
      <c r="M122" s="17"/>
      <c r="N122" s="18"/>
      <c r="O122" s="17"/>
      <c r="P122" s="18"/>
      <c r="Q122" s="19"/>
    </row>
    <row r="123" spans="1:17">
      <c r="A123" s="17"/>
      <c r="B123" s="18"/>
      <c r="C123" s="28"/>
      <c r="D123" s="29"/>
      <c r="E123" s="28"/>
      <c r="F123" s="29"/>
      <c r="G123" s="28"/>
      <c r="H123" s="29"/>
      <c r="I123" s="28"/>
      <c r="J123" s="29"/>
      <c r="K123" s="28"/>
      <c r="L123" s="29"/>
      <c r="M123" s="17"/>
      <c r="N123" s="18"/>
      <c r="O123" s="17"/>
      <c r="P123" s="18"/>
      <c r="Q123" s="19"/>
    </row>
    <row r="124" spans="1:17">
      <c r="A124" s="17"/>
      <c r="B124" s="18"/>
      <c r="C124" s="28"/>
      <c r="D124" s="29"/>
      <c r="E124" s="28"/>
      <c r="F124" s="29"/>
      <c r="G124" s="28"/>
      <c r="H124" s="29"/>
      <c r="I124" s="28"/>
      <c r="J124" s="29"/>
      <c r="K124" s="28"/>
      <c r="L124" s="29"/>
      <c r="M124" s="17"/>
      <c r="N124" s="18"/>
      <c r="O124" s="17"/>
      <c r="P124" s="18"/>
      <c r="Q124" s="19"/>
    </row>
    <row r="125" spans="1:17">
      <c r="A125" s="17"/>
      <c r="B125" s="18"/>
      <c r="C125" s="28"/>
      <c r="D125" s="29"/>
      <c r="E125" s="28"/>
      <c r="F125" s="29"/>
      <c r="G125" s="28"/>
      <c r="H125" s="29"/>
      <c r="I125" s="28"/>
      <c r="J125" s="29"/>
      <c r="K125" s="28"/>
      <c r="L125" s="29"/>
      <c r="M125" s="17"/>
      <c r="N125" s="18"/>
      <c r="O125" s="17"/>
      <c r="P125" s="18"/>
      <c r="Q125" s="19"/>
    </row>
    <row r="126" spans="1:17">
      <c r="A126" s="17"/>
      <c r="B126" s="18"/>
      <c r="C126" s="28"/>
      <c r="D126" s="29"/>
      <c r="E126" s="28"/>
      <c r="F126" s="29"/>
      <c r="G126" s="28"/>
      <c r="H126" s="29"/>
      <c r="I126" s="28"/>
      <c r="J126" s="29"/>
      <c r="K126" s="28"/>
      <c r="L126" s="29"/>
      <c r="M126" s="17"/>
      <c r="N126" s="18"/>
      <c r="O126" s="17"/>
      <c r="P126" s="18"/>
      <c r="Q126" s="19"/>
    </row>
    <row r="127" spans="1:17">
      <c r="A127" s="15"/>
      <c r="B127" s="16"/>
      <c r="C127" s="30"/>
      <c r="D127" s="31"/>
      <c r="E127" s="30"/>
      <c r="F127" s="31"/>
      <c r="G127" s="30"/>
      <c r="H127" s="31"/>
      <c r="I127" s="30"/>
      <c r="J127" s="31"/>
      <c r="K127" s="30"/>
      <c r="L127" s="31"/>
      <c r="M127" s="15"/>
      <c r="N127" s="16"/>
      <c r="O127" s="15"/>
      <c r="P127" s="16"/>
      <c r="Q127" s="5"/>
    </row>
    <row r="129" spans="1:17">
      <c r="A129" s="21" t="str">
        <f>A1</f>
        <v>2021年</v>
      </c>
      <c r="B129" s="21"/>
      <c r="C129" s="21" t="str">
        <f>C1</f>
        <v>5月</v>
      </c>
      <c r="D129" s="4" t="s">
        <v>46</v>
      </c>
    </row>
    <row r="130" spans="1:17" ht="11.25" customHeight="1">
      <c r="A130" s="283"/>
      <c r="B130" s="284"/>
      <c r="C130" s="32">
        <v>23</v>
      </c>
      <c r="D130" s="12" t="s">
        <v>33</v>
      </c>
      <c r="E130" s="33">
        <v>24</v>
      </c>
      <c r="F130" s="22" t="s">
        <v>34</v>
      </c>
      <c r="G130" s="33">
        <v>25</v>
      </c>
      <c r="H130" s="22" t="s">
        <v>37</v>
      </c>
      <c r="I130" s="33">
        <v>26</v>
      </c>
      <c r="J130" s="22" t="s">
        <v>38</v>
      </c>
      <c r="K130" s="33">
        <v>27</v>
      </c>
      <c r="L130" s="22" t="s">
        <v>39</v>
      </c>
      <c r="M130" s="33">
        <v>28</v>
      </c>
      <c r="N130" s="22" t="s">
        <v>40</v>
      </c>
      <c r="O130" s="33">
        <v>29</v>
      </c>
      <c r="P130" s="22" t="s">
        <v>41</v>
      </c>
      <c r="Q130" s="290" t="s">
        <v>42</v>
      </c>
    </row>
    <row r="131" spans="1:17" ht="11.25" customHeight="1">
      <c r="A131" s="285"/>
      <c r="B131" s="286"/>
      <c r="C131" s="34" t="s">
        <v>31</v>
      </c>
      <c r="D131" s="34" t="s">
        <v>32</v>
      </c>
      <c r="E131" s="34" t="s">
        <v>31</v>
      </c>
      <c r="F131" s="34" t="s">
        <v>32</v>
      </c>
      <c r="G131" s="34" t="s">
        <v>31</v>
      </c>
      <c r="H131" s="34" t="s">
        <v>32</v>
      </c>
      <c r="I131" s="34" t="s">
        <v>31</v>
      </c>
      <c r="J131" s="34" t="s">
        <v>32</v>
      </c>
      <c r="K131" s="34" t="s">
        <v>31</v>
      </c>
      <c r="L131" s="34" t="s">
        <v>32</v>
      </c>
      <c r="M131" s="34" t="s">
        <v>31</v>
      </c>
      <c r="N131" s="34" t="s">
        <v>32</v>
      </c>
      <c r="O131" s="34" t="s">
        <v>31</v>
      </c>
      <c r="P131" s="34" t="s">
        <v>32</v>
      </c>
      <c r="Q131" s="291"/>
    </row>
    <row r="132" spans="1:17">
      <c r="A132" s="53" t="s">
        <v>13</v>
      </c>
      <c r="B132" s="54"/>
      <c r="C132" s="50"/>
      <c r="D132" s="51">
        <f>P119</f>
        <v>54728</v>
      </c>
      <c r="E132" s="50"/>
      <c r="F132" s="52">
        <f>D151</f>
        <v>54218</v>
      </c>
      <c r="G132" s="50"/>
      <c r="H132" s="52">
        <f>F151</f>
        <v>53700</v>
      </c>
      <c r="I132" s="50"/>
      <c r="J132" s="52">
        <f>H151</f>
        <v>50821</v>
      </c>
      <c r="K132" s="50"/>
      <c r="L132" s="52">
        <f>J151</f>
        <v>50161</v>
      </c>
      <c r="M132" s="50"/>
      <c r="N132" s="52">
        <f>L151</f>
        <v>49490</v>
      </c>
      <c r="O132" s="50"/>
      <c r="P132" s="52">
        <f>N151</f>
        <v>42652</v>
      </c>
      <c r="Q132" s="51">
        <f>D132</f>
        <v>54728</v>
      </c>
    </row>
    <row r="133" spans="1:17" ht="13" customHeight="1">
      <c r="A133" s="280" t="s">
        <v>36</v>
      </c>
      <c r="B133" s="5" t="s">
        <v>55</v>
      </c>
      <c r="C133" s="35"/>
      <c r="D133" s="36"/>
      <c r="E133" s="35"/>
      <c r="F133" s="36"/>
      <c r="G133" s="35"/>
      <c r="H133" s="36"/>
      <c r="I133" s="35"/>
      <c r="J133" s="36"/>
      <c r="K133" s="35"/>
      <c r="L133" s="36"/>
      <c r="M133" s="35"/>
      <c r="N133" s="36"/>
      <c r="O133" s="35"/>
      <c r="P133" s="36"/>
      <c r="Q133" s="24">
        <f>SUM(D133,F133,H133,J133,L133,N133,P133)</f>
        <v>0</v>
      </c>
    </row>
    <row r="134" spans="1:17">
      <c r="A134" s="281"/>
      <c r="B134" s="6" t="s">
        <v>11</v>
      </c>
      <c r="C134" s="35"/>
      <c r="D134" s="36"/>
      <c r="E134" s="35"/>
      <c r="F134" s="36"/>
      <c r="G134" s="35"/>
      <c r="H134" s="36"/>
      <c r="I134" s="35"/>
      <c r="J134" s="36"/>
      <c r="K134" s="35"/>
      <c r="L134" s="36"/>
      <c r="M134" s="35"/>
      <c r="N134" s="36"/>
      <c r="O134" s="35"/>
      <c r="P134" s="36"/>
      <c r="Q134" s="24">
        <f>SUM(D134,F134,H134,J134,L134,N134,P134)</f>
        <v>0</v>
      </c>
    </row>
    <row r="135" spans="1:17">
      <c r="A135" s="282"/>
      <c r="B135" s="7" t="s">
        <v>14</v>
      </c>
      <c r="C135" s="35"/>
      <c r="D135" s="36"/>
      <c r="E135" s="35"/>
      <c r="F135" s="36"/>
      <c r="G135" s="35"/>
      <c r="H135" s="36"/>
      <c r="I135" s="35"/>
      <c r="J135" s="36"/>
      <c r="K135" s="35"/>
      <c r="L135" s="36"/>
      <c r="M135" s="35"/>
      <c r="N135" s="36"/>
      <c r="O135" s="35"/>
      <c r="P135" s="36"/>
      <c r="Q135" s="24">
        <f>SUM(D135,F135,H135,J135,L135,N135,P135)</f>
        <v>0</v>
      </c>
    </row>
    <row r="136" spans="1:17">
      <c r="A136" s="53" t="s">
        <v>15</v>
      </c>
      <c r="B136" s="54"/>
      <c r="C136" s="50"/>
      <c r="D136" s="52">
        <f>SUM(D133:D135)</f>
        <v>0</v>
      </c>
      <c r="E136" s="50"/>
      <c r="F136" s="52">
        <f>SUM(F133:F135)</f>
        <v>0</v>
      </c>
      <c r="G136" s="50"/>
      <c r="H136" s="52">
        <f>SUM(H133:H135)</f>
        <v>0</v>
      </c>
      <c r="I136" s="50"/>
      <c r="J136" s="52">
        <f>SUM(J133:J135)</f>
        <v>0</v>
      </c>
      <c r="K136" s="50"/>
      <c r="L136" s="52">
        <f>SUM(L133:L135)</f>
        <v>0</v>
      </c>
      <c r="M136" s="50"/>
      <c r="N136" s="52">
        <f>SUM(N133:N135)</f>
        <v>0</v>
      </c>
      <c r="O136" s="50"/>
      <c r="P136" s="52">
        <f>SUM(P133:P135)</f>
        <v>0</v>
      </c>
      <c r="Q136" s="52">
        <f>SUM(Q133:Q135)</f>
        <v>0</v>
      </c>
    </row>
    <row r="137" spans="1:17" ht="13" customHeight="1">
      <c r="A137" s="287" t="s">
        <v>28</v>
      </c>
      <c r="B137" s="1" t="s">
        <v>16</v>
      </c>
      <c r="C137" s="35"/>
      <c r="D137" s="36"/>
      <c r="E137" s="35"/>
      <c r="F137" s="36"/>
      <c r="G137" s="35"/>
      <c r="H137" s="36"/>
      <c r="I137" s="35"/>
      <c r="J137" s="36"/>
      <c r="K137" s="35"/>
      <c r="L137" s="36"/>
      <c r="M137" s="35"/>
      <c r="N137" s="36"/>
      <c r="O137" s="35"/>
      <c r="P137" s="36"/>
      <c r="Q137" s="24">
        <f>SUM(D137,F137,H137,J137,L137,N137,P137)</f>
        <v>0</v>
      </c>
    </row>
    <row r="138" spans="1:17" ht="14">
      <c r="A138" s="288"/>
      <c r="B138" s="1" t="s">
        <v>17</v>
      </c>
      <c r="C138" s="35"/>
      <c r="D138" s="36"/>
      <c r="E138" s="35"/>
      <c r="F138" s="36"/>
      <c r="G138" s="35" t="s">
        <v>284</v>
      </c>
      <c r="H138" s="36">
        <v>140</v>
      </c>
      <c r="I138" s="35"/>
      <c r="J138" s="36"/>
      <c r="K138" s="35"/>
      <c r="L138" s="36"/>
      <c r="M138" s="35"/>
      <c r="N138" s="36"/>
      <c r="O138" s="35"/>
      <c r="P138" s="36"/>
      <c r="Q138" s="24">
        <f>SUM(D138,F138,H138,J138,L138,N138,P138)</f>
        <v>140</v>
      </c>
    </row>
    <row r="139" spans="1:17" ht="14">
      <c r="A139" s="288"/>
      <c r="B139" s="1" t="s">
        <v>26</v>
      </c>
      <c r="C139" s="35" t="s">
        <v>144</v>
      </c>
      <c r="D139" s="36">
        <v>510</v>
      </c>
      <c r="E139" s="35" t="s">
        <v>125</v>
      </c>
      <c r="F139" s="36">
        <v>518</v>
      </c>
      <c r="G139" s="35" t="s">
        <v>282</v>
      </c>
      <c r="H139" s="36">
        <v>1039</v>
      </c>
      <c r="I139" s="35" t="s">
        <v>290</v>
      </c>
      <c r="J139" s="36">
        <v>660</v>
      </c>
      <c r="K139" s="35" t="s">
        <v>293</v>
      </c>
      <c r="L139" s="36">
        <v>671</v>
      </c>
      <c r="M139" s="35" t="s">
        <v>259</v>
      </c>
      <c r="N139" s="36">
        <v>928</v>
      </c>
      <c r="O139" s="35" t="s">
        <v>292</v>
      </c>
      <c r="P139" s="36">
        <v>793</v>
      </c>
      <c r="Q139" s="24">
        <f>SUM(D139,F139,H139,J139,L139,N139,P139)</f>
        <v>5119</v>
      </c>
    </row>
    <row r="140" spans="1:17" ht="14">
      <c r="A140" s="288"/>
      <c r="B140" s="55" t="s">
        <v>18</v>
      </c>
      <c r="C140" s="50"/>
      <c r="D140" s="52">
        <f>SUM(D137:D139)</f>
        <v>510</v>
      </c>
      <c r="E140" s="50"/>
      <c r="F140" s="52">
        <f>SUM(F137:F139)</f>
        <v>518</v>
      </c>
      <c r="G140" s="50"/>
      <c r="H140" s="52">
        <f>SUM(H137:H139)</f>
        <v>1179</v>
      </c>
      <c r="I140" s="50"/>
      <c r="J140" s="52">
        <f>SUM(J137:J139)</f>
        <v>660</v>
      </c>
      <c r="K140" s="50"/>
      <c r="L140" s="52">
        <f>SUM(L137:L139)</f>
        <v>671</v>
      </c>
      <c r="M140" s="50"/>
      <c r="N140" s="52">
        <f>SUM(N137:N139)</f>
        <v>928</v>
      </c>
      <c r="O140" s="50"/>
      <c r="P140" s="52">
        <f>SUM(P137:P139)</f>
        <v>793</v>
      </c>
      <c r="Q140" s="52">
        <f>SUM(Q137:Q139)</f>
        <v>5259</v>
      </c>
    </row>
    <row r="141" spans="1:17" ht="14">
      <c r="A141" s="288"/>
      <c r="B141" s="1" t="s">
        <v>27</v>
      </c>
      <c r="C141" s="35"/>
      <c r="D141" s="36"/>
      <c r="E141" s="35"/>
      <c r="F141" s="36"/>
      <c r="G141" s="35"/>
      <c r="H141" s="36"/>
      <c r="I141" s="35"/>
      <c r="J141" s="36"/>
      <c r="K141" s="35"/>
      <c r="L141" s="36"/>
      <c r="M141" s="35"/>
      <c r="N141" s="36"/>
      <c r="O141" s="35"/>
      <c r="P141" s="36"/>
      <c r="Q141" s="24">
        <f t="shared" ref="Q141:Q148" si="16">SUM(D141,F141,H141,J141,L141,N141,P141)</f>
        <v>0</v>
      </c>
    </row>
    <row r="142" spans="1:17" ht="14">
      <c r="A142" s="288"/>
      <c r="B142" s="1" t="s">
        <v>29</v>
      </c>
      <c r="C142" s="35"/>
      <c r="D142" s="36"/>
      <c r="E142" s="35"/>
      <c r="F142" s="36"/>
      <c r="G142" s="35"/>
      <c r="H142" s="36"/>
      <c r="I142" s="35"/>
      <c r="J142" s="36"/>
      <c r="K142" s="35"/>
      <c r="L142" s="36"/>
      <c r="M142" s="35"/>
      <c r="N142" s="36"/>
      <c r="O142" s="35"/>
      <c r="P142" s="36"/>
      <c r="Q142" s="24">
        <f t="shared" si="16"/>
        <v>0</v>
      </c>
    </row>
    <row r="143" spans="1:17" ht="14">
      <c r="A143" s="288"/>
      <c r="B143" s="1" t="s">
        <v>20</v>
      </c>
      <c r="C143" s="35"/>
      <c r="D143" s="36"/>
      <c r="E143" s="35"/>
      <c r="F143" s="36"/>
      <c r="G143" s="35"/>
      <c r="H143" s="36"/>
      <c r="I143" s="35"/>
      <c r="J143" s="36"/>
      <c r="K143" s="35"/>
      <c r="L143" s="36"/>
      <c r="M143" s="35"/>
      <c r="N143" s="36"/>
      <c r="O143" s="35"/>
      <c r="P143" s="36"/>
      <c r="Q143" s="24">
        <f t="shared" si="16"/>
        <v>0</v>
      </c>
    </row>
    <row r="144" spans="1:17" ht="14">
      <c r="A144" s="288"/>
      <c r="B144" s="1" t="s">
        <v>21</v>
      </c>
      <c r="C144" s="35"/>
      <c r="D144" s="36"/>
      <c r="E144" s="35"/>
      <c r="F144" s="36"/>
      <c r="G144" s="35"/>
      <c r="H144" s="36"/>
      <c r="I144" s="35"/>
      <c r="J144" s="36"/>
      <c r="K144" s="35"/>
      <c r="L144" s="36"/>
      <c r="M144" s="35"/>
      <c r="N144" s="36"/>
      <c r="O144" s="35"/>
      <c r="P144" s="36"/>
      <c r="Q144" s="24">
        <f t="shared" si="16"/>
        <v>0</v>
      </c>
    </row>
    <row r="145" spans="1:17" ht="14">
      <c r="A145" s="288"/>
      <c r="B145" s="1" t="s">
        <v>22</v>
      </c>
      <c r="C145" s="35"/>
      <c r="D145" s="36"/>
      <c r="E145" s="35"/>
      <c r="F145" s="36"/>
      <c r="G145" s="35" t="s">
        <v>283</v>
      </c>
      <c r="H145" s="36">
        <v>1700</v>
      </c>
      <c r="I145" s="35"/>
      <c r="J145" s="36"/>
      <c r="K145" s="35"/>
      <c r="L145" s="36"/>
      <c r="M145" s="35"/>
      <c r="N145" s="36"/>
      <c r="O145" s="35"/>
      <c r="P145" s="36"/>
      <c r="Q145" s="24">
        <f t="shared" si="16"/>
        <v>1700</v>
      </c>
    </row>
    <row r="146" spans="1:17" ht="14">
      <c r="A146" s="288"/>
      <c r="B146" s="1" t="s">
        <v>23</v>
      </c>
      <c r="C146" s="35"/>
      <c r="D146" s="36"/>
      <c r="E146" s="35"/>
      <c r="F146" s="36"/>
      <c r="G146" s="35"/>
      <c r="H146" s="36"/>
      <c r="I146" s="35"/>
      <c r="J146" s="36"/>
      <c r="K146" s="35"/>
      <c r="L146" s="36"/>
      <c r="M146" s="35"/>
      <c r="N146" s="36"/>
      <c r="O146" s="35"/>
      <c r="P146" s="36"/>
      <c r="Q146" s="24">
        <f t="shared" si="16"/>
        <v>0</v>
      </c>
    </row>
    <row r="147" spans="1:17" ht="14">
      <c r="A147" s="288"/>
      <c r="B147" s="1" t="s">
        <v>19</v>
      </c>
      <c r="C147" s="35"/>
      <c r="D147" s="36"/>
      <c r="E147" s="35"/>
      <c r="F147" s="36"/>
      <c r="G147" s="35"/>
      <c r="H147" s="36"/>
      <c r="I147" s="35"/>
      <c r="J147" s="36"/>
      <c r="K147" s="35"/>
      <c r="L147" s="36"/>
      <c r="M147" s="35" t="s">
        <v>291</v>
      </c>
      <c r="N147" s="36">
        <v>5910</v>
      </c>
      <c r="O147" s="35"/>
      <c r="P147" s="36"/>
      <c r="Q147" s="24">
        <f t="shared" si="16"/>
        <v>5910</v>
      </c>
    </row>
    <row r="148" spans="1:17" ht="14">
      <c r="A148" s="288"/>
      <c r="B148" s="1" t="s">
        <v>30</v>
      </c>
      <c r="C148" s="35"/>
      <c r="D148" s="36"/>
      <c r="E148" s="35"/>
      <c r="F148" s="36"/>
      <c r="G148" s="35"/>
      <c r="H148" s="36"/>
      <c r="I148" s="35"/>
      <c r="J148" s="36"/>
      <c r="K148" s="35"/>
      <c r="L148" s="36"/>
      <c r="M148" s="35"/>
      <c r="N148" s="36"/>
      <c r="O148" s="35"/>
      <c r="P148" s="36"/>
      <c r="Q148" s="24">
        <f t="shared" si="16"/>
        <v>0</v>
      </c>
    </row>
    <row r="149" spans="1:17" ht="14">
      <c r="A149" s="289"/>
      <c r="B149" s="55" t="s">
        <v>18</v>
      </c>
      <c r="C149" s="52"/>
      <c r="D149" s="52">
        <f>SUM(D141:D148)</f>
        <v>0</v>
      </c>
      <c r="E149" s="52"/>
      <c r="F149" s="52">
        <f>SUM(F141:F148)</f>
        <v>0</v>
      </c>
      <c r="G149" s="52"/>
      <c r="H149" s="52">
        <f>SUM(H141:H148)</f>
        <v>1700</v>
      </c>
      <c r="I149" s="52"/>
      <c r="J149" s="52">
        <f>SUM(J141:J148)</f>
        <v>0</v>
      </c>
      <c r="K149" s="52"/>
      <c r="L149" s="52">
        <f>SUM(L141:L148)</f>
        <v>0</v>
      </c>
      <c r="M149" s="52"/>
      <c r="N149" s="52">
        <f>SUM(N141:N148)</f>
        <v>5910</v>
      </c>
      <c r="O149" s="52"/>
      <c r="P149" s="52">
        <f>SUM(P141:P148)</f>
        <v>0</v>
      </c>
      <c r="Q149" s="52">
        <f>SUM(Q141:Q148)</f>
        <v>7610</v>
      </c>
    </row>
    <row r="150" spans="1:17">
      <c r="A150" s="53" t="s">
        <v>24</v>
      </c>
      <c r="B150" s="54"/>
      <c r="C150" s="52"/>
      <c r="D150" s="52">
        <f>D140+D149</f>
        <v>510</v>
      </c>
      <c r="E150" s="52"/>
      <c r="F150" s="52">
        <f>F140+F149</f>
        <v>518</v>
      </c>
      <c r="G150" s="52"/>
      <c r="H150" s="52">
        <f>H140+H149</f>
        <v>2879</v>
      </c>
      <c r="I150" s="52"/>
      <c r="J150" s="52">
        <f>J140+J149</f>
        <v>660</v>
      </c>
      <c r="K150" s="52"/>
      <c r="L150" s="52">
        <f>L140+L149</f>
        <v>671</v>
      </c>
      <c r="M150" s="52"/>
      <c r="N150" s="52">
        <f>N140+N149</f>
        <v>6838</v>
      </c>
      <c r="O150" s="52"/>
      <c r="P150" s="52">
        <f>P140+P149</f>
        <v>793</v>
      </c>
      <c r="Q150" s="52">
        <f>Q140+Q149</f>
        <v>12869</v>
      </c>
    </row>
    <row r="151" spans="1:17">
      <c r="A151" s="57" t="s">
        <v>25</v>
      </c>
      <c r="B151" s="56"/>
      <c r="C151" s="58"/>
      <c r="D151" s="58">
        <f>D132+D136-D150</f>
        <v>54218</v>
      </c>
      <c r="E151" s="58"/>
      <c r="F151" s="58">
        <f>F132+F136-F150</f>
        <v>53700</v>
      </c>
      <c r="G151" s="58"/>
      <c r="H151" s="58">
        <f>H132+H136-H150</f>
        <v>50821</v>
      </c>
      <c r="I151" s="58"/>
      <c r="J151" s="58">
        <f>J132+J136-J150</f>
        <v>50161</v>
      </c>
      <c r="K151" s="58"/>
      <c r="L151" s="58">
        <f>L132+L136-L150</f>
        <v>49490</v>
      </c>
      <c r="M151" s="58"/>
      <c r="N151" s="58">
        <f>N132+N136-N150</f>
        <v>42652</v>
      </c>
      <c r="O151" s="58"/>
      <c r="P151" s="58">
        <f>P132+P136-P150</f>
        <v>41859</v>
      </c>
      <c r="Q151" s="58">
        <f>Q132+Q136-Q150</f>
        <v>41859</v>
      </c>
    </row>
    <row r="152" spans="1:17">
      <c r="A152" s="13" t="s">
        <v>12</v>
      </c>
      <c r="B152" s="14"/>
      <c r="C152" s="26"/>
      <c r="D152" s="27"/>
      <c r="E152" s="26"/>
      <c r="F152" s="27"/>
      <c r="G152" s="26"/>
      <c r="H152" s="27"/>
      <c r="I152" s="26"/>
      <c r="J152" s="27"/>
      <c r="K152" s="26"/>
      <c r="L152" s="27"/>
      <c r="M152" s="26"/>
      <c r="N152" s="27"/>
      <c r="O152" s="26"/>
      <c r="P152" s="27"/>
      <c r="Q152" s="7"/>
    </row>
    <row r="153" spans="1:17">
      <c r="A153" s="17"/>
      <c r="B153" s="18"/>
      <c r="C153" s="28"/>
      <c r="D153" s="29"/>
      <c r="E153" s="28"/>
      <c r="F153" s="29"/>
      <c r="G153" s="28"/>
      <c r="H153" s="29"/>
      <c r="I153" s="28"/>
      <c r="J153" s="29"/>
      <c r="K153" s="28"/>
      <c r="L153" s="29"/>
      <c r="M153" s="28"/>
      <c r="N153" s="29"/>
      <c r="O153" s="28"/>
      <c r="P153" s="29"/>
      <c r="Q153" s="19"/>
    </row>
    <row r="154" spans="1:17">
      <c r="A154" s="17"/>
      <c r="B154" s="18"/>
      <c r="C154" s="28"/>
      <c r="D154" s="29"/>
      <c r="E154" s="28"/>
      <c r="F154" s="29"/>
      <c r="G154" s="28"/>
      <c r="H154" s="29"/>
      <c r="I154" s="28"/>
      <c r="J154" s="29"/>
      <c r="K154" s="28"/>
      <c r="L154" s="29"/>
      <c r="M154" s="28"/>
      <c r="N154" s="29"/>
      <c r="O154" s="28"/>
      <c r="P154" s="29"/>
      <c r="Q154" s="19"/>
    </row>
    <row r="155" spans="1:17">
      <c r="A155" s="17"/>
      <c r="B155" s="18"/>
      <c r="C155" s="28"/>
      <c r="D155" s="29"/>
      <c r="E155" s="28"/>
      <c r="F155" s="29"/>
      <c r="G155" s="28"/>
      <c r="H155" s="29"/>
      <c r="I155" s="28"/>
      <c r="J155" s="29"/>
      <c r="K155" s="28"/>
      <c r="L155" s="29"/>
      <c r="M155" s="28"/>
      <c r="N155" s="29"/>
      <c r="O155" s="28"/>
      <c r="P155" s="29"/>
      <c r="Q155" s="19"/>
    </row>
    <row r="156" spans="1:17">
      <c r="A156" s="17"/>
      <c r="B156" s="18"/>
      <c r="C156" s="28"/>
      <c r="D156" s="29"/>
      <c r="E156" s="28"/>
      <c r="F156" s="29"/>
      <c r="G156" s="28"/>
      <c r="H156" s="29"/>
      <c r="I156" s="28"/>
      <c r="J156" s="29"/>
      <c r="K156" s="28"/>
      <c r="L156" s="29"/>
      <c r="M156" s="28"/>
      <c r="N156" s="29"/>
      <c r="O156" s="28"/>
      <c r="P156" s="29"/>
      <c r="Q156" s="19"/>
    </row>
    <row r="157" spans="1:17">
      <c r="A157" s="17"/>
      <c r="B157" s="18"/>
      <c r="C157" s="28"/>
      <c r="D157" s="29"/>
      <c r="E157" s="28"/>
      <c r="F157" s="29"/>
      <c r="G157" s="28"/>
      <c r="H157" s="29"/>
      <c r="I157" s="28"/>
      <c r="J157" s="29"/>
      <c r="K157" s="28"/>
      <c r="L157" s="29"/>
      <c r="M157" s="28"/>
      <c r="N157" s="29"/>
      <c r="O157" s="28"/>
      <c r="P157" s="29"/>
      <c r="Q157" s="19"/>
    </row>
    <row r="158" spans="1:17">
      <c r="A158" s="17"/>
      <c r="B158" s="18"/>
      <c r="C158" s="28"/>
      <c r="D158" s="29"/>
      <c r="E158" s="28"/>
      <c r="F158" s="29"/>
      <c r="G158" s="28"/>
      <c r="H158" s="29"/>
      <c r="I158" s="28"/>
      <c r="J158" s="29"/>
      <c r="K158" s="28"/>
      <c r="L158" s="29"/>
      <c r="M158" s="28"/>
      <c r="N158" s="29"/>
      <c r="O158" s="28"/>
      <c r="P158" s="29"/>
      <c r="Q158" s="19"/>
    </row>
    <row r="159" spans="1:17">
      <c r="A159" s="15"/>
      <c r="B159" s="16"/>
      <c r="C159" s="30"/>
      <c r="D159" s="31"/>
      <c r="E159" s="30"/>
      <c r="F159" s="31"/>
      <c r="G159" s="30"/>
      <c r="H159" s="31"/>
      <c r="I159" s="30"/>
      <c r="J159" s="31"/>
      <c r="K159" s="30"/>
      <c r="L159" s="31"/>
      <c r="M159" s="30"/>
      <c r="N159" s="31"/>
      <c r="O159" s="30"/>
      <c r="P159" s="31"/>
      <c r="Q159" s="5"/>
    </row>
    <row r="161" spans="1:17">
      <c r="A161" s="21" t="str">
        <f>A1</f>
        <v>2021年</v>
      </c>
      <c r="B161" s="21"/>
      <c r="C161" s="21" t="str">
        <f>C1</f>
        <v>5月</v>
      </c>
      <c r="D161" s="4" t="s">
        <v>47</v>
      </c>
    </row>
    <row r="162" spans="1:17" ht="11.25" customHeight="1">
      <c r="A162" s="283"/>
      <c r="B162" s="284"/>
      <c r="C162" s="32">
        <v>30</v>
      </c>
      <c r="D162" s="12" t="s">
        <v>33</v>
      </c>
      <c r="E162" s="33">
        <v>31</v>
      </c>
      <c r="F162" s="22" t="s">
        <v>34</v>
      </c>
      <c r="G162" s="156"/>
      <c r="H162" s="157" t="s">
        <v>37</v>
      </c>
      <c r="I162" s="156"/>
      <c r="J162" s="157" t="s">
        <v>38</v>
      </c>
      <c r="K162" s="156"/>
      <c r="L162" s="157" t="s">
        <v>39</v>
      </c>
      <c r="M162" s="156"/>
      <c r="N162" s="157" t="s">
        <v>40</v>
      </c>
      <c r="O162" s="156"/>
      <c r="P162" s="157" t="s">
        <v>41</v>
      </c>
      <c r="Q162" s="290" t="s">
        <v>42</v>
      </c>
    </row>
    <row r="163" spans="1:17" ht="11.25" customHeight="1">
      <c r="A163" s="285"/>
      <c r="B163" s="286"/>
      <c r="C163" s="34" t="s">
        <v>31</v>
      </c>
      <c r="D163" s="34" t="s">
        <v>32</v>
      </c>
      <c r="E163" s="34" t="s">
        <v>31</v>
      </c>
      <c r="F163" s="34" t="s">
        <v>32</v>
      </c>
      <c r="G163" s="158" t="s">
        <v>31</v>
      </c>
      <c r="H163" s="158" t="s">
        <v>32</v>
      </c>
      <c r="I163" s="158" t="s">
        <v>31</v>
      </c>
      <c r="J163" s="158" t="s">
        <v>32</v>
      </c>
      <c r="K163" s="158" t="s">
        <v>31</v>
      </c>
      <c r="L163" s="158" t="s">
        <v>32</v>
      </c>
      <c r="M163" s="158" t="s">
        <v>31</v>
      </c>
      <c r="N163" s="158" t="s">
        <v>32</v>
      </c>
      <c r="O163" s="158" t="s">
        <v>31</v>
      </c>
      <c r="P163" s="158" t="s">
        <v>32</v>
      </c>
      <c r="Q163" s="291"/>
    </row>
    <row r="164" spans="1:17">
      <c r="A164" s="53" t="s">
        <v>13</v>
      </c>
      <c r="B164" s="54"/>
      <c r="C164" s="50"/>
      <c r="D164" s="51">
        <f>P151</f>
        <v>41859</v>
      </c>
      <c r="E164" s="50"/>
      <c r="F164" s="52">
        <f>D183</f>
        <v>40104</v>
      </c>
      <c r="G164" s="159"/>
      <c r="H164" s="161">
        <f>F183</f>
        <v>39063</v>
      </c>
      <c r="I164" s="159"/>
      <c r="J164" s="161">
        <f>H183</f>
        <v>39063</v>
      </c>
      <c r="K164" s="159"/>
      <c r="L164" s="161">
        <f>J183</f>
        <v>39063</v>
      </c>
      <c r="M164" s="159"/>
      <c r="N164" s="161">
        <f>L183</f>
        <v>39063</v>
      </c>
      <c r="O164" s="159"/>
      <c r="P164" s="161">
        <f>N183</f>
        <v>39063</v>
      </c>
      <c r="Q164" s="51">
        <f>D164</f>
        <v>41859</v>
      </c>
    </row>
    <row r="165" spans="1:17" ht="13" customHeight="1">
      <c r="A165" s="280" t="s">
        <v>36</v>
      </c>
      <c r="B165" s="5" t="s">
        <v>55</v>
      </c>
      <c r="C165" s="35"/>
      <c r="D165" s="36"/>
      <c r="E165" s="35"/>
      <c r="F165" s="36"/>
      <c r="G165" s="162"/>
      <c r="H165" s="163"/>
      <c r="I165" s="162"/>
      <c r="J165" s="163"/>
      <c r="K165" s="162"/>
      <c r="L165" s="163"/>
      <c r="M165" s="162"/>
      <c r="N165" s="163"/>
      <c r="O165" s="162"/>
      <c r="P165" s="163"/>
      <c r="Q165" s="24">
        <f>SUM(D165,F165,H165,J165,L165,N165,P165)</f>
        <v>0</v>
      </c>
    </row>
    <row r="166" spans="1:17">
      <c r="A166" s="281"/>
      <c r="B166" s="6" t="s">
        <v>11</v>
      </c>
      <c r="C166" s="35"/>
      <c r="D166" s="36"/>
      <c r="E166" s="35"/>
      <c r="F166" s="36"/>
      <c r="G166" s="162"/>
      <c r="H166" s="163"/>
      <c r="I166" s="162"/>
      <c r="J166" s="163"/>
      <c r="K166" s="162"/>
      <c r="L166" s="163"/>
      <c r="M166" s="162"/>
      <c r="N166" s="163"/>
      <c r="O166" s="162"/>
      <c r="P166" s="163"/>
      <c r="Q166" s="24">
        <f>SUM(D166,F166,H166,J166,L166,N166,P166)</f>
        <v>0</v>
      </c>
    </row>
    <row r="167" spans="1:17">
      <c r="A167" s="282"/>
      <c r="B167" s="7" t="s">
        <v>14</v>
      </c>
      <c r="C167" s="35"/>
      <c r="D167" s="36"/>
      <c r="E167" s="35"/>
      <c r="F167" s="36"/>
      <c r="G167" s="162"/>
      <c r="H167" s="163"/>
      <c r="I167" s="162"/>
      <c r="J167" s="163"/>
      <c r="K167" s="162"/>
      <c r="L167" s="163"/>
      <c r="M167" s="162"/>
      <c r="N167" s="163"/>
      <c r="O167" s="162"/>
      <c r="P167" s="163"/>
      <c r="Q167" s="24">
        <f>SUM(D167,F167,H167,J167,L167,N167,P167)</f>
        <v>0</v>
      </c>
    </row>
    <row r="168" spans="1:17">
      <c r="A168" s="53" t="s">
        <v>15</v>
      </c>
      <c r="B168" s="54"/>
      <c r="C168" s="50"/>
      <c r="D168" s="52">
        <f>SUM(D165:D167)</f>
        <v>0</v>
      </c>
      <c r="E168" s="50"/>
      <c r="F168" s="52">
        <f>SUM(F165:F167)</f>
        <v>0</v>
      </c>
      <c r="G168" s="159"/>
      <c r="H168" s="161">
        <f>SUM(H165:H167)</f>
        <v>0</v>
      </c>
      <c r="I168" s="159"/>
      <c r="J168" s="161">
        <f>SUM(J165:J167)</f>
        <v>0</v>
      </c>
      <c r="K168" s="159"/>
      <c r="L168" s="161">
        <f>SUM(L165:L167)</f>
        <v>0</v>
      </c>
      <c r="M168" s="159"/>
      <c r="N168" s="161">
        <f>SUM(N165:N167)</f>
        <v>0</v>
      </c>
      <c r="O168" s="159"/>
      <c r="P168" s="161">
        <f>SUM(P165:P167)</f>
        <v>0</v>
      </c>
      <c r="Q168" s="52">
        <f>SUM(Q165:Q167)</f>
        <v>0</v>
      </c>
    </row>
    <row r="169" spans="1:17" ht="11.25" customHeight="1">
      <c r="A169" s="287" t="s">
        <v>28</v>
      </c>
      <c r="B169" s="1" t="s">
        <v>16</v>
      </c>
      <c r="C169" s="35"/>
      <c r="D169" s="36"/>
      <c r="E169" s="35"/>
      <c r="F169" s="36"/>
      <c r="G169" s="162"/>
      <c r="H169" s="163"/>
      <c r="I169" s="162"/>
      <c r="J169" s="163"/>
      <c r="K169" s="162"/>
      <c r="L169" s="163"/>
      <c r="M169" s="162"/>
      <c r="N169" s="163"/>
      <c r="O169" s="162"/>
      <c r="P169" s="163"/>
      <c r="Q169" s="24">
        <f>SUM(D169,F169,H169,J169,L169,N169,P169)</f>
        <v>0</v>
      </c>
    </row>
    <row r="170" spans="1:17" ht="14">
      <c r="A170" s="288"/>
      <c r="B170" s="1" t="s">
        <v>17</v>
      </c>
      <c r="C170" s="35" t="s">
        <v>294</v>
      </c>
      <c r="D170" s="36">
        <v>88</v>
      </c>
      <c r="E170" s="35"/>
      <c r="F170" s="36"/>
      <c r="G170" s="162"/>
      <c r="H170" s="163"/>
      <c r="I170" s="162"/>
      <c r="J170" s="163"/>
      <c r="K170" s="162"/>
      <c r="L170" s="163"/>
      <c r="M170" s="162"/>
      <c r="N170" s="163"/>
      <c r="O170" s="162"/>
      <c r="P170" s="163"/>
      <c r="Q170" s="24">
        <f>SUM(D170,F170,H170,J170,L170,N170,P170)</f>
        <v>88</v>
      </c>
    </row>
    <row r="171" spans="1:17" ht="14">
      <c r="A171" s="288"/>
      <c r="B171" s="1" t="s">
        <v>26</v>
      </c>
      <c r="C171" s="35" t="s">
        <v>295</v>
      </c>
      <c r="D171" s="36">
        <f>715+952</f>
        <v>1667</v>
      </c>
      <c r="E171" s="35" t="s">
        <v>299</v>
      </c>
      <c r="F171" s="36">
        <f>165+876</f>
        <v>1041</v>
      </c>
      <c r="G171" s="162"/>
      <c r="H171" s="163"/>
      <c r="I171" s="162"/>
      <c r="J171" s="163"/>
      <c r="K171" s="162"/>
      <c r="L171" s="163"/>
      <c r="M171" s="162"/>
      <c r="N171" s="163"/>
      <c r="O171" s="162"/>
      <c r="P171" s="163"/>
      <c r="Q171" s="24">
        <f>SUM(D171,F171,H171,J171,L171,N171,P171)</f>
        <v>2708</v>
      </c>
    </row>
    <row r="172" spans="1:17" ht="14">
      <c r="A172" s="288"/>
      <c r="B172" s="55" t="s">
        <v>18</v>
      </c>
      <c r="C172" s="50"/>
      <c r="D172" s="52">
        <f>SUM(D169:D171)</f>
        <v>1755</v>
      </c>
      <c r="E172" s="50"/>
      <c r="F172" s="52">
        <f>SUM(F169:F171)</f>
        <v>1041</v>
      </c>
      <c r="G172" s="159"/>
      <c r="H172" s="161">
        <f>SUM(H169:H171)</f>
        <v>0</v>
      </c>
      <c r="I172" s="159"/>
      <c r="J172" s="161">
        <f>SUM(J169:J171)</f>
        <v>0</v>
      </c>
      <c r="K172" s="159"/>
      <c r="L172" s="161">
        <f>SUM(L169:L171)</f>
        <v>0</v>
      </c>
      <c r="M172" s="159"/>
      <c r="N172" s="161">
        <f>SUM(N169:N171)</f>
        <v>0</v>
      </c>
      <c r="O172" s="159"/>
      <c r="P172" s="161">
        <f>SUM(P169:P171)</f>
        <v>0</v>
      </c>
      <c r="Q172" s="52">
        <f>SUM(Q169:Q171)</f>
        <v>2796</v>
      </c>
    </row>
    <row r="173" spans="1:17" ht="14">
      <c r="A173" s="288"/>
      <c r="B173" s="1" t="s">
        <v>27</v>
      </c>
      <c r="C173" s="35"/>
      <c r="D173" s="36"/>
      <c r="E173" s="35"/>
      <c r="F173" s="36"/>
      <c r="G173" s="162"/>
      <c r="H173" s="163"/>
      <c r="I173" s="162"/>
      <c r="J173" s="163"/>
      <c r="K173" s="162"/>
      <c r="L173" s="163"/>
      <c r="M173" s="162"/>
      <c r="N173" s="163"/>
      <c r="O173" s="162"/>
      <c r="P173" s="163"/>
      <c r="Q173" s="24">
        <f t="shared" ref="Q173:Q180" si="17">SUM(D173,F173,H173,J173,L173,N173,P173)</f>
        <v>0</v>
      </c>
    </row>
    <row r="174" spans="1:17" ht="14">
      <c r="A174" s="288"/>
      <c r="B174" s="1" t="s">
        <v>29</v>
      </c>
      <c r="C174" s="35"/>
      <c r="D174" s="36"/>
      <c r="E174" s="35"/>
      <c r="F174" s="36"/>
      <c r="G174" s="162"/>
      <c r="H174" s="163"/>
      <c r="I174" s="162"/>
      <c r="J174" s="163"/>
      <c r="K174" s="162"/>
      <c r="L174" s="163"/>
      <c r="M174" s="162"/>
      <c r="N174" s="163"/>
      <c r="O174" s="162"/>
      <c r="P174" s="163"/>
      <c r="Q174" s="24">
        <f t="shared" si="17"/>
        <v>0</v>
      </c>
    </row>
    <row r="175" spans="1:17" ht="14">
      <c r="A175" s="288"/>
      <c r="B175" s="1" t="s">
        <v>20</v>
      </c>
      <c r="C175" s="35"/>
      <c r="D175" s="36"/>
      <c r="E175" s="35"/>
      <c r="F175" s="36"/>
      <c r="G175" s="162"/>
      <c r="H175" s="163"/>
      <c r="I175" s="162"/>
      <c r="J175" s="163"/>
      <c r="K175" s="162"/>
      <c r="L175" s="163"/>
      <c r="M175" s="162"/>
      <c r="N175" s="163"/>
      <c r="O175" s="162"/>
      <c r="P175" s="163"/>
      <c r="Q175" s="24">
        <f t="shared" si="17"/>
        <v>0</v>
      </c>
    </row>
    <row r="176" spans="1:17" ht="14">
      <c r="A176" s="288"/>
      <c r="B176" s="1" t="s">
        <v>21</v>
      </c>
      <c r="C176" s="35"/>
      <c r="D176" s="36"/>
      <c r="E176" s="35"/>
      <c r="F176" s="36"/>
      <c r="G176" s="162"/>
      <c r="H176" s="163"/>
      <c r="I176" s="162"/>
      <c r="J176" s="163"/>
      <c r="K176" s="162"/>
      <c r="L176" s="163"/>
      <c r="M176" s="162"/>
      <c r="N176" s="163"/>
      <c r="O176" s="162"/>
      <c r="P176" s="163"/>
      <c r="Q176" s="24">
        <f t="shared" si="17"/>
        <v>0</v>
      </c>
    </row>
    <row r="177" spans="1:17" ht="14">
      <c r="A177" s="288"/>
      <c r="B177" s="1" t="s">
        <v>22</v>
      </c>
      <c r="C177" s="35"/>
      <c r="D177" s="36"/>
      <c r="E177" s="35"/>
      <c r="F177" s="36"/>
      <c r="G177" s="162"/>
      <c r="H177" s="163"/>
      <c r="I177" s="162"/>
      <c r="J177" s="163"/>
      <c r="K177" s="162"/>
      <c r="L177" s="163"/>
      <c r="M177" s="162"/>
      <c r="N177" s="163"/>
      <c r="O177" s="162"/>
      <c r="P177" s="163"/>
      <c r="Q177" s="24">
        <f t="shared" si="17"/>
        <v>0</v>
      </c>
    </row>
    <row r="178" spans="1:17" ht="14">
      <c r="A178" s="288"/>
      <c r="B178" s="1" t="s">
        <v>23</v>
      </c>
      <c r="C178" s="35"/>
      <c r="D178" s="36"/>
      <c r="E178" s="35"/>
      <c r="F178" s="36"/>
      <c r="G178" s="162"/>
      <c r="H178" s="163"/>
      <c r="I178" s="162"/>
      <c r="J178" s="163"/>
      <c r="K178" s="162"/>
      <c r="L178" s="163"/>
      <c r="M178" s="162"/>
      <c r="N178" s="163"/>
      <c r="O178" s="162"/>
      <c r="P178" s="163"/>
      <c r="Q178" s="24">
        <f t="shared" si="17"/>
        <v>0</v>
      </c>
    </row>
    <row r="179" spans="1:17" ht="14">
      <c r="A179" s="288"/>
      <c r="B179" s="1" t="s">
        <v>19</v>
      </c>
      <c r="C179" s="35"/>
      <c r="D179" s="36"/>
      <c r="E179" s="35"/>
      <c r="F179" s="36"/>
      <c r="G179" s="162"/>
      <c r="H179" s="163"/>
      <c r="I179" s="162"/>
      <c r="J179" s="163"/>
      <c r="K179" s="162"/>
      <c r="L179" s="163"/>
      <c r="M179" s="162"/>
      <c r="N179" s="163"/>
      <c r="O179" s="162"/>
      <c r="P179" s="163"/>
      <c r="Q179" s="24">
        <f t="shared" si="17"/>
        <v>0</v>
      </c>
    </row>
    <row r="180" spans="1:17" ht="14">
      <c r="A180" s="288"/>
      <c r="B180" s="1" t="s">
        <v>30</v>
      </c>
      <c r="C180" s="35"/>
      <c r="D180" s="36"/>
      <c r="E180" s="35"/>
      <c r="F180" s="36"/>
      <c r="G180" s="162"/>
      <c r="H180" s="163"/>
      <c r="I180" s="162"/>
      <c r="J180" s="163"/>
      <c r="K180" s="162"/>
      <c r="L180" s="163"/>
      <c r="M180" s="162"/>
      <c r="N180" s="163"/>
      <c r="O180" s="162"/>
      <c r="P180" s="163"/>
      <c r="Q180" s="24">
        <f t="shared" si="17"/>
        <v>0</v>
      </c>
    </row>
    <row r="181" spans="1:17" ht="14">
      <c r="A181" s="289"/>
      <c r="B181" s="55" t="s">
        <v>18</v>
      </c>
      <c r="C181" s="52"/>
      <c r="D181" s="52">
        <f>SUM(D173:D180)</f>
        <v>0</v>
      </c>
      <c r="E181" s="52"/>
      <c r="F181" s="52">
        <f>SUM(F173:F180)</f>
        <v>0</v>
      </c>
      <c r="G181" s="161"/>
      <c r="H181" s="161">
        <f>SUM(H173:H180)</f>
        <v>0</v>
      </c>
      <c r="I181" s="161"/>
      <c r="J181" s="161">
        <f>SUM(J173:J180)</f>
        <v>0</v>
      </c>
      <c r="K181" s="161"/>
      <c r="L181" s="161">
        <f>SUM(L173:L180)</f>
        <v>0</v>
      </c>
      <c r="M181" s="161"/>
      <c r="N181" s="161">
        <f>SUM(N173:N180)</f>
        <v>0</v>
      </c>
      <c r="O181" s="161"/>
      <c r="P181" s="161">
        <f>SUM(P173:P180)</f>
        <v>0</v>
      </c>
      <c r="Q181" s="52">
        <f>SUM(Q173:Q180)</f>
        <v>0</v>
      </c>
    </row>
    <row r="182" spans="1:17">
      <c r="A182" s="53" t="s">
        <v>24</v>
      </c>
      <c r="B182" s="54"/>
      <c r="C182" s="52"/>
      <c r="D182" s="52">
        <f>D172+D181</f>
        <v>1755</v>
      </c>
      <c r="E182" s="52"/>
      <c r="F182" s="52">
        <f>F172+F181</f>
        <v>1041</v>
      </c>
      <c r="G182" s="161"/>
      <c r="H182" s="161">
        <f>H172+H181</f>
        <v>0</v>
      </c>
      <c r="I182" s="161"/>
      <c r="J182" s="161">
        <f>J172+J181</f>
        <v>0</v>
      </c>
      <c r="K182" s="161"/>
      <c r="L182" s="161">
        <f>L172+L181</f>
        <v>0</v>
      </c>
      <c r="M182" s="161"/>
      <c r="N182" s="161">
        <f>N172+N181</f>
        <v>0</v>
      </c>
      <c r="O182" s="161"/>
      <c r="P182" s="161">
        <f>P172+P181</f>
        <v>0</v>
      </c>
      <c r="Q182" s="52">
        <f>Q172+Q181</f>
        <v>2796</v>
      </c>
    </row>
    <row r="183" spans="1:17">
      <c r="A183" s="57" t="s">
        <v>25</v>
      </c>
      <c r="B183" s="56"/>
      <c r="C183" s="58"/>
      <c r="D183" s="58">
        <f>D164+D168-D182</f>
        <v>40104</v>
      </c>
      <c r="E183" s="58"/>
      <c r="F183" s="58">
        <f>F164+F168-F182</f>
        <v>39063</v>
      </c>
      <c r="G183" s="164"/>
      <c r="H183" s="164">
        <f>H164+H168-H182</f>
        <v>39063</v>
      </c>
      <c r="I183" s="164"/>
      <c r="J183" s="164">
        <f>J164+J168-J182</f>
        <v>39063</v>
      </c>
      <c r="K183" s="164"/>
      <c r="L183" s="164">
        <f>L164+L168-L182</f>
        <v>39063</v>
      </c>
      <c r="M183" s="164"/>
      <c r="N183" s="164">
        <f>N164+N168-N182</f>
        <v>39063</v>
      </c>
      <c r="O183" s="164"/>
      <c r="P183" s="164">
        <f>P164+P168-P182</f>
        <v>39063</v>
      </c>
      <c r="Q183" s="58">
        <f>Q164+Q168-Q182</f>
        <v>39063</v>
      </c>
    </row>
    <row r="184" spans="1:17">
      <c r="A184" s="13" t="s">
        <v>12</v>
      </c>
      <c r="B184" s="14"/>
      <c r="C184" s="26"/>
      <c r="D184" s="27"/>
      <c r="E184" s="26"/>
      <c r="F184" s="27"/>
      <c r="G184" s="165"/>
      <c r="H184" s="166"/>
      <c r="I184" s="165"/>
      <c r="J184" s="166"/>
      <c r="K184" s="165"/>
      <c r="L184" s="166"/>
      <c r="M184" s="165"/>
      <c r="N184" s="166"/>
      <c r="O184" s="165"/>
      <c r="P184" s="166"/>
      <c r="Q184" s="7"/>
    </row>
    <row r="185" spans="1:17">
      <c r="A185" s="17"/>
      <c r="B185" s="18"/>
      <c r="C185" s="28"/>
      <c r="D185" s="29"/>
      <c r="E185" s="28"/>
      <c r="F185" s="29"/>
      <c r="G185" s="167"/>
      <c r="H185" s="168"/>
      <c r="I185" s="167"/>
      <c r="J185" s="168"/>
      <c r="K185" s="167"/>
      <c r="L185" s="168"/>
      <c r="M185" s="167"/>
      <c r="N185" s="168"/>
      <c r="O185" s="167"/>
      <c r="P185" s="168"/>
      <c r="Q185" s="19"/>
    </row>
    <row r="186" spans="1:17">
      <c r="A186" s="17"/>
      <c r="B186" s="18"/>
      <c r="C186" s="28"/>
      <c r="D186" s="29"/>
      <c r="E186" s="28"/>
      <c r="F186" s="29"/>
      <c r="G186" s="167"/>
      <c r="H186" s="168"/>
      <c r="I186" s="167"/>
      <c r="J186" s="168"/>
      <c r="K186" s="167"/>
      <c r="L186" s="168"/>
      <c r="M186" s="167"/>
      <c r="N186" s="168"/>
      <c r="O186" s="167"/>
      <c r="P186" s="168"/>
      <c r="Q186" s="19"/>
    </row>
    <row r="187" spans="1:17">
      <c r="A187" s="17"/>
      <c r="B187" s="18"/>
      <c r="C187" s="28"/>
      <c r="D187" s="29"/>
      <c r="E187" s="28"/>
      <c r="F187" s="29"/>
      <c r="G187" s="167"/>
      <c r="H187" s="168"/>
      <c r="I187" s="167"/>
      <c r="J187" s="168"/>
      <c r="K187" s="167"/>
      <c r="L187" s="168"/>
      <c r="M187" s="167"/>
      <c r="N187" s="168"/>
      <c r="O187" s="167"/>
      <c r="P187" s="168"/>
      <c r="Q187" s="19"/>
    </row>
    <row r="188" spans="1:17">
      <c r="A188" s="17"/>
      <c r="B188" s="18"/>
      <c r="C188" s="28"/>
      <c r="D188" s="29"/>
      <c r="E188" s="28"/>
      <c r="F188" s="29"/>
      <c r="G188" s="167"/>
      <c r="H188" s="168"/>
      <c r="I188" s="167"/>
      <c r="J188" s="168"/>
      <c r="K188" s="167"/>
      <c r="L188" s="168"/>
      <c r="M188" s="167"/>
      <c r="N188" s="168"/>
      <c r="O188" s="167"/>
      <c r="P188" s="168"/>
      <c r="Q188" s="19"/>
    </row>
    <row r="189" spans="1:17">
      <c r="A189" s="17"/>
      <c r="B189" s="18"/>
      <c r="C189" s="28"/>
      <c r="D189" s="29"/>
      <c r="E189" s="28"/>
      <c r="F189" s="29"/>
      <c r="G189" s="167"/>
      <c r="H189" s="168"/>
      <c r="I189" s="167"/>
      <c r="J189" s="168"/>
      <c r="K189" s="167"/>
      <c r="L189" s="168"/>
      <c r="M189" s="167"/>
      <c r="N189" s="168"/>
      <c r="O189" s="167"/>
      <c r="P189" s="168"/>
      <c r="Q189" s="19"/>
    </row>
    <row r="190" spans="1:17">
      <c r="A190" s="17"/>
      <c r="B190" s="18"/>
      <c r="C190" s="28"/>
      <c r="D190" s="29"/>
      <c r="E190" s="28"/>
      <c r="F190" s="29"/>
      <c r="G190" s="167"/>
      <c r="H190" s="168"/>
      <c r="I190" s="167"/>
      <c r="J190" s="168"/>
      <c r="K190" s="167"/>
      <c r="L190" s="168"/>
      <c r="M190" s="167"/>
      <c r="N190" s="168"/>
      <c r="O190" s="167"/>
      <c r="P190" s="168"/>
      <c r="Q190" s="19"/>
    </row>
    <row r="191" spans="1:17">
      <c r="A191" s="15"/>
      <c r="B191" s="16"/>
      <c r="C191" s="30"/>
      <c r="D191" s="31"/>
      <c r="E191" s="30"/>
      <c r="F191" s="31"/>
      <c r="G191" s="169"/>
      <c r="H191" s="170"/>
      <c r="I191" s="169"/>
      <c r="J191" s="170"/>
      <c r="K191" s="169"/>
      <c r="L191" s="170"/>
      <c r="M191" s="169"/>
      <c r="N191" s="170"/>
      <c r="O191" s="169"/>
      <c r="P191" s="170"/>
      <c r="Q191" s="5"/>
    </row>
  </sheetData>
  <mergeCells count="34">
    <mergeCell ref="A69:A71"/>
    <mergeCell ref="A98:B99"/>
    <mergeCell ref="A73:A85"/>
    <mergeCell ref="A169:A181"/>
    <mergeCell ref="A133:A135"/>
    <mergeCell ref="A162:B163"/>
    <mergeCell ref="Q162:Q163"/>
    <mergeCell ref="A165:A167"/>
    <mergeCell ref="A137:A149"/>
    <mergeCell ref="S9:S21"/>
    <mergeCell ref="A34:B35"/>
    <mergeCell ref="Q34:Q35"/>
    <mergeCell ref="A37:A39"/>
    <mergeCell ref="A66:B67"/>
    <mergeCell ref="Q66:Q67"/>
    <mergeCell ref="A9:A21"/>
    <mergeCell ref="A41:A53"/>
    <mergeCell ref="Q98:Q99"/>
    <mergeCell ref="A101:A103"/>
    <mergeCell ref="A130:B131"/>
    <mergeCell ref="Q130:Q131"/>
    <mergeCell ref="A105:A117"/>
    <mergeCell ref="X2:X3"/>
    <mergeCell ref="Y2:Y3"/>
    <mergeCell ref="Z2:Z3"/>
    <mergeCell ref="AA2:AA3"/>
    <mergeCell ref="A5:A7"/>
    <mergeCell ref="S5:S7"/>
    <mergeCell ref="A2:B3"/>
    <mergeCell ref="Q2:Q3"/>
    <mergeCell ref="S2:T3"/>
    <mergeCell ref="U2:U3"/>
    <mergeCell ref="V2:V3"/>
    <mergeCell ref="W2:W3"/>
  </mergeCells>
  <phoneticPr fontId="3"/>
  <pageMargins left="0.7" right="0.7" top="0.75" bottom="0.75" header="0.51200000000000001" footer="0.51200000000000001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AFC62-871B-8644-9D2B-362A5E779DC5}">
  <dimension ref="A1:AA191"/>
  <sheetViews>
    <sheetView topLeftCell="A163" zoomScale="110" zoomScaleNormal="110" workbookViewId="0">
      <selection activeCell="C146" sqref="C146"/>
    </sheetView>
  </sheetViews>
  <sheetFormatPr baseColWidth="10" defaultColWidth="9" defaultRowHeight="13"/>
  <cols>
    <col min="1" max="1" width="2.6640625" style="4" customWidth="1"/>
    <col min="2" max="2" width="9" style="4"/>
    <col min="3" max="16" width="8" style="4" customWidth="1"/>
    <col min="17" max="17" width="9" style="4"/>
    <col min="18" max="18" width="3.1640625" style="4" customWidth="1"/>
    <col min="19" max="19" width="2.6640625" style="4" customWidth="1"/>
    <col min="20" max="20" width="9" style="4"/>
    <col min="21" max="27" width="10" style="4" customWidth="1"/>
    <col min="28" max="16384" width="9" style="4"/>
  </cols>
  <sheetData>
    <row r="1" spans="1:27">
      <c r="A1" s="4" t="s">
        <v>67</v>
      </c>
      <c r="C1" s="4" t="s">
        <v>60</v>
      </c>
      <c r="D1" s="4" t="s">
        <v>35</v>
      </c>
      <c r="S1" s="21" t="str">
        <f>A1</f>
        <v>2021年</v>
      </c>
      <c r="U1" s="4" t="str">
        <f>C1</f>
        <v>6月</v>
      </c>
    </row>
    <row r="2" spans="1:27">
      <c r="A2" s="283"/>
      <c r="B2" s="284"/>
      <c r="C2" s="154"/>
      <c r="D2" s="155" t="s">
        <v>33</v>
      </c>
      <c r="E2" s="156"/>
      <c r="F2" s="157" t="s">
        <v>34</v>
      </c>
      <c r="G2" s="33">
        <v>1</v>
      </c>
      <c r="H2" s="22" t="s">
        <v>37</v>
      </c>
      <c r="I2" s="33">
        <v>2</v>
      </c>
      <c r="J2" s="22" t="s">
        <v>38</v>
      </c>
      <c r="K2" s="33">
        <v>3</v>
      </c>
      <c r="L2" s="22" t="s">
        <v>39</v>
      </c>
      <c r="M2" s="2">
        <v>4</v>
      </c>
      <c r="N2" s="22" t="s">
        <v>40</v>
      </c>
      <c r="O2" s="2">
        <v>5</v>
      </c>
      <c r="P2" s="22" t="s">
        <v>41</v>
      </c>
      <c r="Q2" s="290" t="s">
        <v>42</v>
      </c>
      <c r="S2" s="283"/>
      <c r="T2" s="284"/>
      <c r="U2" s="290" t="s">
        <v>35</v>
      </c>
      <c r="V2" s="290" t="s">
        <v>43</v>
      </c>
      <c r="W2" s="290" t="s">
        <v>44</v>
      </c>
      <c r="X2" s="290" t="s">
        <v>45</v>
      </c>
      <c r="Y2" s="290" t="s">
        <v>46</v>
      </c>
      <c r="Z2" s="290" t="s">
        <v>47</v>
      </c>
      <c r="AA2" s="290" t="s">
        <v>48</v>
      </c>
    </row>
    <row r="3" spans="1:27">
      <c r="A3" s="285"/>
      <c r="B3" s="286"/>
      <c r="C3" s="158" t="s">
        <v>31</v>
      </c>
      <c r="D3" s="158" t="s">
        <v>32</v>
      </c>
      <c r="E3" s="158" t="s">
        <v>31</v>
      </c>
      <c r="F3" s="158" t="s">
        <v>32</v>
      </c>
      <c r="G3" s="34" t="s">
        <v>31</v>
      </c>
      <c r="H3" s="34" t="s">
        <v>32</v>
      </c>
      <c r="I3" s="34" t="s">
        <v>31</v>
      </c>
      <c r="J3" s="34" t="s">
        <v>32</v>
      </c>
      <c r="K3" s="34" t="s">
        <v>31</v>
      </c>
      <c r="L3" s="34" t="s">
        <v>32</v>
      </c>
      <c r="M3" s="11" t="s">
        <v>31</v>
      </c>
      <c r="N3" s="11" t="s">
        <v>32</v>
      </c>
      <c r="O3" s="11" t="s">
        <v>31</v>
      </c>
      <c r="P3" s="11" t="s">
        <v>32</v>
      </c>
      <c r="Q3" s="291"/>
      <c r="S3" s="285"/>
      <c r="T3" s="286"/>
      <c r="U3" s="291"/>
      <c r="V3" s="291"/>
      <c r="W3" s="291"/>
      <c r="X3" s="291"/>
      <c r="Y3" s="291"/>
      <c r="Z3" s="291"/>
      <c r="AA3" s="291"/>
    </row>
    <row r="4" spans="1:27">
      <c r="A4" s="53" t="s">
        <v>13</v>
      </c>
      <c r="B4" s="54"/>
      <c r="C4" s="159"/>
      <c r="D4" s="160">
        <v>86605</v>
      </c>
      <c r="E4" s="159"/>
      <c r="F4" s="161">
        <f>D23</f>
        <v>86605</v>
      </c>
      <c r="G4" s="50"/>
      <c r="H4" s="52">
        <f>F23</f>
        <v>86605</v>
      </c>
      <c r="I4" s="50"/>
      <c r="J4" s="52">
        <f>H23</f>
        <v>86321</v>
      </c>
      <c r="K4" s="50"/>
      <c r="L4" s="52">
        <f>J23</f>
        <v>85616</v>
      </c>
      <c r="M4" s="50"/>
      <c r="N4" s="52">
        <f>L23</f>
        <v>84802</v>
      </c>
      <c r="O4" s="50"/>
      <c r="P4" s="52">
        <f>N23</f>
        <v>82699</v>
      </c>
      <c r="Q4" s="51">
        <f>D4</f>
        <v>86605</v>
      </c>
      <c r="S4" s="9" t="s">
        <v>13</v>
      </c>
      <c r="T4" s="54"/>
      <c r="U4" s="51">
        <f>Q4</f>
        <v>86605</v>
      </c>
      <c r="V4" s="52">
        <f>U23</f>
        <v>81289</v>
      </c>
      <c r="W4" s="52">
        <f>V23</f>
        <v>75024</v>
      </c>
      <c r="X4" s="52">
        <f>W23</f>
        <v>63812</v>
      </c>
      <c r="Y4" s="52">
        <f>X23</f>
        <v>53251</v>
      </c>
      <c r="Z4" s="52">
        <f>Y23</f>
        <v>35198</v>
      </c>
      <c r="AA4" s="51">
        <f>Q4</f>
        <v>86605</v>
      </c>
    </row>
    <row r="5" spans="1:27">
      <c r="A5" s="280" t="s">
        <v>36</v>
      </c>
      <c r="B5" s="5" t="s">
        <v>55</v>
      </c>
      <c r="C5" s="162"/>
      <c r="D5" s="163"/>
      <c r="E5" s="162"/>
      <c r="F5" s="163"/>
      <c r="G5" s="35"/>
      <c r="H5" s="36"/>
      <c r="I5" s="35"/>
      <c r="J5" s="36"/>
      <c r="K5" s="35"/>
      <c r="L5" s="36"/>
      <c r="M5" s="6"/>
      <c r="N5" s="24"/>
      <c r="O5" s="6"/>
      <c r="P5" s="24"/>
      <c r="Q5" s="24">
        <f>SUM(D5,F5,H5,J5,L5,N5,P5)</f>
        <v>0</v>
      </c>
      <c r="S5" s="292" t="s">
        <v>36</v>
      </c>
      <c r="T5" s="5" t="s">
        <v>55</v>
      </c>
      <c r="U5" s="24">
        <f>Q5</f>
        <v>0</v>
      </c>
      <c r="V5" s="24">
        <f>Q37</f>
        <v>0</v>
      </c>
      <c r="W5" s="24">
        <f>Q69</f>
        <v>0</v>
      </c>
      <c r="X5" s="24">
        <f>Q101</f>
        <v>0</v>
      </c>
      <c r="Y5" s="24">
        <f>Q133</f>
        <v>0</v>
      </c>
      <c r="Z5" s="24">
        <f>Q165</f>
        <v>0</v>
      </c>
      <c r="AA5" s="24">
        <f>SUM(U5:Z5)</f>
        <v>0</v>
      </c>
    </row>
    <row r="6" spans="1:27">
      <c r="A6" s="281"/>
      <c r="B6" s="6" t="s">
        <v>11</v>
      </c>
      <c r="C6" s="162"/>
      <c r="D6" s="163"/>
      <c r="E6" s="162"/>
      <c r="F6" s="163"/>
      <c r="G6" s="35"/>
      <c r="H6" s="36"/>
      <c r="I6" s="35"/>
      <c r="J6" s="36"/>
      <c r="K6" s="35"/>
      <c r="L6" s="36"/>
      <c r="M6" s="6"/>
      <c r="N6" s="24"/>
      <c r="O6" s="6"/>
      <c r="P6" s="24"/>
      <c r="Q6" s="24">
        <f>SUM(D6,F6,H6,J6,L6,N6,P6)</f>
        <v>0</v>
      </c>
      <c r="S6" s="293"/>
      <c r="T6" s="3" t="s">
        <v>11</v>
      </c>
      <c r="U6" s="24">
        <f>Q6</f>
        <v>0</v>
      </c>
      <c r="V6" s="24">
        <f>Q38</f>
        <v>0</v>
      </c>
      <c r="W6" s="24">
        <f>Q70</f>
        <v>0</v>
      </c>
      <c r="X6" s="24">
        <f>Q102</f>
        <v>0</v>
      </c>
      <c r="Y6" s="24">
        <f>Q134</f>
        <v>0</v>
      </c>
      <c r="Z6" s="24">
        <f>Q166</f>
        <v>0</v>
      </c>
      <c r="AA6" s="24">
        <f>SUM(U6:Z6)</f>
        <v>0</v>
      </c>
    </row>
    <row r="7" spans="1:27">
      <c r="A7" s="282"/>
      <c r="B7" s="7" t="s">
        <v>14</v>
      </c>
      <c r="C7" s="162"/>
      <c r="D7" s="163"/>
      <c r="E7" s="162"/>
      <c r="F7" s="163"/>
      <c r="G7" s="35"/>
      <c r="H7" s="36"/>
      <c r="I7" s="35"/>
      <c r="J7" s="36"/>
      <c r="K7" s="35"/>
      <c r="L7" s="36"/>
      <c r="M7" s="6"/>
      <c r="N7" s="24"/>
      <c r="O7" s="6"/>
      <c r="P7" s="24"/>
      <c r="Q7" s="24">
        <f>SUM(D7,F7,H7,J7,L7,N7,P7)</f>
        <v>0</v>
      </c>
      <c r="S7" s="294"/>
      <c r="T7" s="14" t="s">
        <v>14</v>
      </c>
      <c r="U7" s="24">
        <f>Q7</f>
        <v>0</v>
      </c>
      <c r="V7" s="24">
        <f>Q39</f>
        <v>0</v>
      </c>
      <c r="W7" s="24">
        <f>Q71</f>
        <v>0</v>
      </c>
      <c r="X7" s="24">
        <f>Q103</f>
        <v>0</v>
      </c>
      <c r="Y7" s="24">
        <f>Q135</f>
        <v>0</v>
      </c>
      <c r="Z7" s="24">
        <f>Q167</f>
        <v>0</v>
      </c>
      <c r="AA7" s="24">
        <f>SUM(U7:Z7)</f>
        <v>0</v>
      </c>
    </row>
    <row r="8" spans="1:27">
      <c r="A8" s="53" t="s">
        <v>15</v>
      </c>
      <c r="B8" s="54"/>
      <c r="C8" s="159"/>
      <c r="D8" s="161">
        <f>SUM(D5:D7)</f>
        <v>0</v>
      </c>
      <c r="E8" s="159"/>
      <c r="F8" s="161">
        <f>SUM(F5:F7)</f>
        <v>0</v>
      </c>
      <c r="G8" s="50"/>
      <c r="H8" s="52">
        <f>SUM(H5:H7)</f>
        <v>0</v>
      </c>
      <c r="I8" s="50"/>
      <c r="J8" s="52">
        <f>SUM(J5:J7)</f>
        <v>0</v>
      </c>
      <c r="K8" s="50"/>
      <c r="L8" s="52">
        <f>SUM(L5:L7)</f>
        <v>0</v>
      </c>
      <c r="M8" s="50"/>
      <c r="N8" s="52">
        <f>SUM(N5:N7)</f>
        <v>0</v>
      </c>
      <c r="O8" s="50"/>
      <c r="P8" s="52">
        <f>SUM(P5:P7)</f>
        <v>0</v>
      </c>
      <c r="Q8" s="52">
        <f>SUM(Q5:Q7)</f>
        <v>0</v>
      </c>
      <c r="S8" s="50" t="s">
        <v>15</v>
      </c>
      <c r="T8" s="54"/>
      <c r="U8" s="52">
        <f>SUM(U5:U7)</f>
        <v>0</v>
      </c>
      <c r="V8" s="52">
        <f t="shared" ref="V8:AA8" si="0">SUM(V5:V7)</f>
        <v>0</v>
      </c>
      <c r="W8" s="52">
        <f t="shared" si="0"/>
        <v>0</v>
      </c>
      <c r="X8" s="52">
        <f t="shared" si="0"/>
        <v>0</v>
      </c>
      <c r="Y8" s="52">
        <f t="shared" si="0"/>
        <v>0</v>
      </c>
      <c r="Z8" s="52">
        <f t="shared" si="0"/>
        <v>0</v>
      </c>
      <c r="AA8" s="52">
        <f t="shared" si="0"/>
        <v>0</v>
      </c>
    </row>
    <row r="9" spans="1:27" ht="14" customHeight="1">
      <c r="A9" s="287" t="s">
        <v>28</v>
      </c>
      <c r="B9" s="1" t="s">
        <v>16</v>
      </c>
      <c r="C9" s="162"/>
      <c r="D9" s="163"/>
      <c r="E9" s="162"/>
      <c r="F9" s="163"/>
      <c r="G9" s="35"/>
      <c r="H9" s="36"/>
      <c r="I9" s="6"/>
      <c r="J9" s="24"/>
      <c r="K9" s="35"/>
      <c r="L9" s="36"/>
      <c r="M9" s="6"/>
      <c r="N9" s="24"/>
      <c r="O9" s="6"/>
      <c r="P9" s="24"/>
      <c r="Q9" s="24">
        <f>SUM(D9,F9,H9,J9,L9,N9,P9)</f>
        <v>0</v>
      </c>
      <c r="S9" s="292" t="s">
        <v>28</v>
      </c>
      <c r="T9" s="20" t="s">
        <v>16</v>
      </c>
      <c r="U9" s="24">
        <f>Q9</f>
        <v>0</v>
      </c>
      <c r="V9" s="24">
        <f>Q41</f>
        <v>0</v>
      </c>
      <c r="W9" s="24">
        <f>Q73</f>
        <v>0</v>
      </c>
      <c r="X9" s="24">
        <f>Q105</f>
        <v>0</v>
      </c>
      <c r="Y9" s="24">
        <f>Q137</f>
        <v>0</v>
      </c>
      <c r="Z9" s="24">
        <f>Q169</f>
        <v>0</v>
      </c>
      <c r="AA9" s="24">
        <f>SUM(U9:Z9)</f>
        <v>0</v>
      </c>
    </row>
    <row r="10" spans="1:27" ht="14">
      <c r="A10" s="288"/>
      <c r="B10" s="1" t="s">
        <v>17</v>
      </c>
      <c r="C10" s="162"/>
      <c r="D10" s="163"/>
      <c r="E10" s="162"/>
      <c r="F10" s="163"/>
      <c r="G10" s="35"/>
      <c r="H10" s="36"/>
      <c r="I10" s="35"/>
      <c r="J10" s="36"/>
      <c r="K10" s="35"/>
      <c r="L10" s="36"/>
      <c r="M10" s="6"/>
      <c r="N10" s="24"/>
      <c r="O10" s="6"/>
      <c r="P10" s="24"/>
      <c r="Q10" s="24">
        <f>SUM(D10,F10,H10,J10,L10,N10,P10)</f>
        <v>0</v>
      </c>
      <c r="S10" s="295"/>
      <c r="T10" s="20" t="s">
        <v>17</v>
      </c>
      <c r="U10" s="24">
        <f>Q10</f>
        <v>0</v>
      </c>
      <c r="V10" s="24">
        <f>Q42</f>
        <v>1079</v>
      </c>
      <c r="W10" s="24">
        <f>Q74</f>
        <v>155</v>
      </c>
      <c r="X10" s="24">
        <f>Q106</f>
        <v>3219</v>
      </c>
      <c r="Y10" s="24">
        <f>Q138</f>
        <v>198</v>
      </c>
      <c r="Z10" s="24">
        <f>Q170</f>
        <v>0</v>
      </c>
      <c r="AA10" s="24">
        <f>SUM(U10:Z10)</f>
        <v>4651</v>
      </c>
    </row>
    <row r="11" spans="1:27" ht="14">
      <c r="A11" s="288"/>
      <c r="B11" s="1" t="s">
        <v>26</v>
      </c>
      <c r="C11" s="162"/>
      <c r="D11" s="163"/>
      <c r="E11" s="162"/>
      <c r="F11" s="163"/>
      <c r="G11" s="35" t="s">
        <v>258</v>
      </c>
      <c r="H11" s="36">
        <v>284</v>
      </c>
      <c r="I11" s="35" t="s">
        <v>125</v>
      </c>
      <c r="J11" s="36">
        <v>705</v>
      </c>
      <c r="K11" s="35" t="s">
        <v>138</v>
      </c>
      <c r="L11" s="36">
        <v>814</v>
      </c>
      <c r="M11" s="6" t="s">
        <v>300</v>
      </c>
      <c r="N11" s="24">
        <v>373</v>
      </c>
      <c r="O11" s="6" t="s">
        <v>125</v>
      </c>
      <c r="P11" s="24">
        <v>1410</v>
      </c>
      <c r="Q11" s="24">
        <f>SUM(D11,F11,H11,J11,L11,N11,P11)</f>
        <v>3586</v>
      </c>
      <c r="S11" s="295"/>
      <c r="T11" s="20" t="s">
        <v>26</v>
      </c>
      <c r="U11" s="24">
        <f>Q11</f>
        <v>3586</v>
      </c>
      <c r="V11" s="24">
        <f>Q43</f>
        <v>5186</v>
      </c>
      <c r="W11" s="24">
        <f>Q75</f>
        <v>6997</v>
      </c>
      <c r="X11" s="24">
        <f>Q107</f>
        <v>4918</v>
      </c>
      <c r="Y11" s="24">
        <f>Q139</f>
        <v>2295</v>
      </c>
      <c r="Z11" s="24">
        <f>Q171</f>
        <v>0</v>
      </c>
      <c r="AA11" s="24">
        <f>SUM(U11:Z11)</f>
        <v>22982</v>
      </c>
    </row>
    <row r="12" spans="1:27" ht="14">
      <c r="A12" s="288"/>
      <c r="B12" s="55" t="s">
        <v>18</v>
      </c>
      <c r="C12" s="161"/>
      <c r="D12" s="161">
        <f>SUM(D9:D11)</f>
        <v>0</v>
      </c>
      <c r="E12" s="161"/>
      <c r="F12" s="161">
        <f>SUM(F9:F11)</f>
        <v>0</v>
      </c>
      <c r="G12" s="50"/>
      <c r="H12" s="52">
        <f>SUM(H9:H11)</f>
        <v>284</v>
      </c>
      <c r="I12" s="50"/>
      <c r="J12" s="52">
        <f>SUM(J9:J11)</f>
        <v>705</v>
      </c>
      <c r="K12" s="50"/>
      <c r="L12" s="52">
        <f>SUM(L9:L11)</f>
        <v>814</v>
      </c>
      <c r="M12" s="50"/>
      <c r="N12" s="52">
        <f>SUM(N9:N11)</f>
        <v>373</v>
      </c>
      <c r="O12" s="50"/>
      <c r="P12" s="52">
        <f>SUM(P9:P11)</f>
        <v>1410</v>
      </c>
      <c r="Q12" s="52">
        <f>SUM(Q9:Q11)</f>
        <v>3586</v>
      </c>
      <c r="S12" s="295"/>
      <c r="T12" s="59" t="s">
        <v>18</v>
      </c>
      <c r="U12" s="52">
        <f>SUM(U9:U11)</f>
        <v>3586</v>
      </c>
      <c r="V12" s="52">
        <f t="shared" ref="V12:AA12" si="1">SUM(V9:V11)</f>
        <v>6265</v>
      </c>
      <c r="W12" s="52">
        <f t="shared" si="1"/>
        <v>7152</v>
      </c>
      <c r="X12" s="52">
        <f t="shared" si="1"/>
        <v>8137</v>
      </c>
      <c r="Y12" s="52">
        <f t="shared" si="1"/>
        <v>2493</v>
      </c>
      <c r="Z12" s="52">
        <f t="shared" si="1"/>
        <v>0</v>
      </c>
      <c r="AA12" s="52">
        <f t="shared" si="1"/>
        <v>27633</v>
      </c>
    </row>
    <row r="13" spans="1:27" ht="14">
      <c r="A13" s="288"/>
      <c r="B13" s="1" t="s">
        <v>27</v>
      </c>
      <c r="C13" s="162"/>
      <c r="D13" s="163"/>
      <c r="E13" s="162"/>
      <c r="F13" s="163"/>
      <c r="G13" s="35"/>
      <c r="H13" s="36"/>
      <c r="I13" s="35"/>
      <c r="J13" s="36"/>
      <c r="K13" s="35"/>
      <c r="L13" s="36"/>
      <c r="M13" s="6"/>
      <c r="N13" s="24"/>
      <c r="O13" s="6"/>
      <c r="P13" s="24"/>
      <c r="Q13" s="24">
        <f t="shared" ref="Q13:Q20" si="2">SUM(D13,F13,H13,J13,L13,N13,P13)</f>
        <v>0</v>
      </c>
      <c r="S13" s="295"/>
      <c r="T13" s="20" t="s">
        <v>27</v>
      </c>
      <c r="U13" s="24">
        <f t="shared" ref="U13:U20" si="3">Q13</f>
        <v>0</v>
      </c>
      <c r="V13" s="24">
        <f t="shared" ref="V13:V20" si="4">Q45</f>
        <v>0</v>
      </c>
      <c r="W13" s="24">
        <f t="shared" ref="W13:W20" si="5">Q77</f>
        <v>0</v>
      </c>
      <c r="X13" s="24">
        <f t="shared" ref="X13:X20" si="6">Q109</f>
        <v>0</v>
      </c>
      <c r="Y13" s="24">
        <f t="shared" ref="Y13:Y20" si="7">Q141</f>
        <v>0</v>
      </c>
      <c r="Z13" s="24">
        <f t="shared" ref="Z13:Z20" si="8">Q173</f>
        <v>0</v>
      </c>
      <c r="AA13" s="24">
        <f t="shared" ref="AA13:AA20" si="9">SUM(U13:Z13)</f>
        <v>0</v>
      </c>
    </row>
    <row r="14" spans="1:27" ht="14">
      <c r="A14" s="288"/>
      <c r="B14" s="1" t="s">
        <v>29</v>
      </c>
      <c r="C14" s="162"/>
      <c r="D14" s="163"/>
      <c r="E14" s="162"/>
      <c r="F14" s="163"/>
      <c r="G14" s="35"/>
      <c r="H14" s="36"/>
      <c r="I14" s="35"/>
      <c r="J14" s="36"/>
      <c r="K14" s="35"/>
      <c r="L14" s="36"/>
      <c r="M14" s="6"/>
      <c r="N14" s="24"/>
      <c r="O14" s="6"/>
      <c r="P14" s="24"/>
      <c r="Q14" s="24">
        <f t="shared" si="2"/>
        <v>0</v>
      </c>
      <c r="S14" s="295"/>
      <c r="T14" s="20" t="s">
        <v>29</v>
      </c>
      <c r="U14" s="24">
        <f t="shared" si="3"/>
        <v>0</v>
      </c>
      <c r="V14" s="24">
        <f t="shared" si="4"/>
        <v>0</v>
      </c>
      <c r="W14" s="24">
        <f t="shared" si="5"/>
        <v>0</v>
      </c>
      <c r="X14" s="24">
        <f t="shared" si="6"/>
        <v>0</v>
      </c>
      <c r="Y14" s="24">
        <f t="shared" si="7"/>
        <v>0</v>
      </c>
      <c r="Z14" s="24">
        <f t="shared" si="8"/>
        <v>0</v>
      </c>
      <c r="AA14" s="24">
        <f t="shared" si="9"/>
        <v>0</v>
      </c>
    </row>
    <row r="15" spans="1:27" ht="14">
      <c r="A15" s="288"/>
      <c r="B15" s="1" t="s">
        <v>20</v>
      </c>
      <c r="C15" s="162"/>
      <c r="D15" s="163"/>
      <c r="E15" s="162"/>
      <c r="F15" s="163"/>
      <c r="G15" s="35"/>
      <c r="H15" s="36"/>
      <c r="I15" s="35"/>
      <c r="J15" s="36"/>
      <c r="K15" s="35"/>
      <c r="L15" s="36"/>
      <c r="M15" s="6"/>
      <c r="N15" s="24"/>
      <c r="O15" s="6"/>
      <c r="P15" s="24"/>
      <c r="Q15" s="24">
        <f t="shared" si="2"/>
        <v>0</v>
      </c>
      <c r="S15" s="295"/>
      <c r="T15" s="20" t="s">
        <v>20</v>
      </c>
      <c r="U15" s="24">
        <f t="shared" si="3"/>
        <v>0</v>
      </c>
      <c r="V15" s="24">
        <f t="shared" si="4"/>
        <v>0</v>
      </c>
      <c r="W15" s="24">
        <f t="shared" si="5"/>
        <v>0</v>
      </c>
      <c r="X15" s="24">
        <f t="shared" si="6"/>
        <v>0</v>
      </c>
      <c r="Y15" s="24">
        <f t="shared" si="7"/>
        <v>0</v>
      </c>
      <c r="Z15" s="24">
        <f t="shared" si="8"/>
        <v>0</v>
      </c>
      <c r="AA15" s="24">
        <f t="shared" si="9"/>
        <v>0</v>
      </c>
    </row>
    <row r="16" spans="1:27" ht="14">
      <c r="A16" s="288"/>
      <c r="B16" s="1" t="s">
        <v>21</v>
      </c>
      <c r="C16" s="162"/>
      <c r="D16" s="163"/>
      <c r="E16" s="162"/>
      <c r="F16" s="163"/>
      <c r="G16" s="35"/>
      <c r="H16" s="36"/>
      <c r="I16" s="35"/>
      <c r="J16" s="36"/>
      <c r="K16" s="35"/>
      <c r="L16" s="36"/>
      <c r="M16" s="6"/>
      <c r="N16" s="24"/>
      <c r="O16" s="6"/>
      <c r="P16" s="24"/>
      <c r="Q16" s="24">
        <f t="shared" si="2"/>
        <v>0</v>
      </c>
      <c r="S16" s="295"/>
      <c r="T16" s="20" t="s">
        <v>21</v>
      </c>
      <c r="U16" s="24">
        <f t="shared" si="3"/>
        <v>0</v>
      </c>
      <c r="V16" s="24">
        <f t="shared" si="4"/>
        <v>0</v>
      </c>
      <c r="W16" s="24">
        <f t="shared" si="5"/>
        <v>0</v>
      </c>
      <c r="X16" s="24">
        <f t="shared" si="6"/>
        <v>0</v>
      </c>
      <c r="Y16" s="24">
        <f t="shared" si="7"/>
        <v>0</v>
      </c>
      <c r="Z16" s="24">
        <f t="shared" si="8"/>
        <v>0</v>
      </c>
      <c r="AA16" s="24">
        <f t="shared" si="9"/>
        <v>0</v>
      </c>
    </row>
    <row r="17" spans="1:27" ht="14">
      <c r="A17" s="288"/>
      <c r="B17" s="1" t="s">
        <v>22</v>
      </c>
      <c r="C17" s="162"/>
      <c r="D17" s="163"/>
      <c r="E17" s="162"/>
      <c r="F17" s="163"/>
      <c r="G17" s="35"/>
      <c r="H17" s="36"/>
      <c r="I17" s="35"/>
      <c r="J17" s="36"/>
      <c r="K17" s="35"/>
      <c r="L17" s="36"/>
      <c r="M17" s="6"/>
      <c r="N17" s="24"/>
      <c r="O17" s="6"/>
      <c r="P17" s="24"/>
      <c r="Q17" s="24">
        <f t="shared" si="2"/>
        <v>0</v>
      </c>
      <c r="S17" s="295"/>
      <c r="T17" s="20" t="s">
        <v>22</v>
      </c>
      <c r="U17" s="24">
        <f t="shared" si="3"/>
        <v>0</v>
      </c>
      <c r="V17" s="24">
        <f t="shared" si="4"/>
        <v>0</v>
      </c>
      <c r="W17" s="24">
        <f t="shared" si="5"/>
        <v>0</v>
      </c>
      <c r="X17" s="24">
        <f t="shared" si="6"/>
        <v>0</v>
      </c>
      <c r="Y17" s="24">
        <f t="shared" si="7"/>
        <v>12950</v>
      </c>
      <c r="Z17" s="24">
        <f t="shared" si="8"/>
        <v>0</v>
      </c>
      <c r="AA17" s="24">
        <f t="shared" si="9"/>
        <v>12950</v>
      </c>
    </row>
    <row r="18" spans="1:27" ht="14">
      <c r="A18" s="288"/>
      <c r="B18" s="1" t="s">
        <v>23</v>
      </c>
      <c r="C18" s="162"/>
      <c r="D18" s="163"/>
      <c r="E18" s="162"/>
      <c r="F18" s="163"/>
      <c r="G18" s="35" t="s">
        <v>296</v>
      </c>
      <c r="H18" s="36" t="s">
        <v>297</v>
      </c>
      <c r="I18" s="35"/>
      <c r="J18" s="36"/>
      <c r="K18" s="35"/>
      <c r="L18" s="36"/>
      <c r="M18" s="6"/>
      <c r="N18" s="24"/>
      <c r="O18" s="6"/>
      <c r="P18" s="24"/>
      <c r="Q18" s="24">
        <f t="shared" si="2"/>
        <v>0</v>
      </c>
      <c r="S18" s="295"/>
      <c r="T18" s="20" t="s">
        <v>23</v>
      </c>
      <c r="U18" s="24">
        <f t="shared" si="3"/>
        <v>0</v>
      </c>
      <c r="V18" s="24">
        <f t="shared" si="4"/>
        <v>0</v>
      </c>
      <c r="W18" s="24">
        <f t="shared" si="5"/>
        <v>0</v>
      </c>
      <c r="X18" s="24">
        <f t="shared" si="6"/>
        <v>2184</v>
      </c>
      <c r="Y18" s="24">
        <f t="shared" si="7"/>
        <v>200</v>
      </c>
      <c r="Z18" s="24">
        <f t="shared" si="8"/>
        <v>0</v>
      </c>
      <c r="AA18" s="24">
        <f t="shared" si="9"/>
        <v>2384</v>
      </c>
    </row>
    <row r="19" spans="1:27" ht="14">
      <c r="A19" s="288"/>
      <c r="B19" s="1" t="s">
        <v>19</v>
      </c>
      <c r="C19" s="162"/>
      <c r="D19" s="163"/>
      <c r="E19" s="162"/>
      <c r="F19" s="163"/>
      <c r="G19" s="35"/>
      <c r="H19" s="36"/>
      <c r="I19" s="35"/>
      <c r="J19" s="36"/>
      <c r="K19" s="35"/>
      <c r="L19" s="36"/>
      <c r="M19" s="6" t="s">
        <v>298</v>
      </c>
      <c r="N19" s="24">
        <v>1730</v>
      </c>
      <c r="O19" s="6"/>
      <c r="P19" s="24"/>
      <c r="Q19" s="24">
        <f t="shared" si="2"/>
        <v>1730</v>
      </c>
      <c r="S19" s="295"/>
      <c r="T19" s="20" t="s">
        <v>19</v>
      </c>
      <c r="U19" s="24">
        <f t="shared" si="3"/>
        <v>1730</v>
      </c>
      <c r="V19" s="24">
        <f t="shared" si="4"/>
        <v>0</v>
      </c>
      <c r="W19" s="24">
        <f t="shared" si="5"/>
        <v>4060</v>
      </c>
      <c r="X19" s="24">
        <f t="shared" si="6"/>
        <v>240</v>
      </c>
      <c r="Y19" s="24">
        <f t="shared" si="7"/>
        <v>2410</v>
      </c>
      <c r="Z19" s="24">
        <f t="shared" si="8"/>
        <v>0</v>
      </c>
      <c r="AA19" s="24">
        <f t="shared" si="9"/>
        <v>8440</v>
      </c>
    </row>
    <row r="20" spans="1:27" ht="14">
      <c r="A20" s="288"/>
      <c r="B20" s="1" t="s">
        <v>30</v>
      </c>
      <c r="C20" s="162"/>
      <c r="D20" s="163"/>
      <c r="E20" s="162"/>
      <c r="F20" s="163"/>
      <c r="G20" s="35"/>
      <c r="H20" s="36"/>
      <c r="I20" s="35"/>
      <c r="J20" s="36"/>
      <c r="K20" s="35"/>
      <c r="L20" s="36"/>
      <c r="M20" s="6"/>
      <c r="N20" s="24"/>
      <c r="O20" s="6"/>
      <c r="P20" s="24"/>
      <c r="Q20" s="24">
        <f t="shared" si="2"/>
        <v>0</v>
      </c>
      <c r="S20" s="295"/>
      <c r="T20" s="20" t="s">
        <v>30</v>
      </c>
      <c r="U20" s="24">
        <f t="shared" si="3"/>
        <v>0</v>
      </c>
      <c r="V20" s="24">
        <f t="shared" si="4"/>
        <v>0</v>
      </c>
      <c r="W20" s="24">
        <f t="shared" si="5"/>
        <v>0</v>
      </c>
      <c r="X20" s="24">
        <f t="shared" si="6"/>
        <v>0</v>
      </c>
      <c r="Y20" s="24">
        <f t="shared" si="7"/>
        <v>0</v>
      </c>
      <c r="Z20" s="24">
        <f t="shared" si="8"/>
        <v>0</v>
      </c>
      <c r="AA20" s="24">
        <f t="shared" si="9"/>
        <v>0</v>
      </c>
    </row>
    <row r="21" spans="1:27" ht="14">
      <c r="A21" s="289"/>
      <c r="B21" s="55" t="s">
        <v>18</v>
      </c>
      <c r="C21" s="161"/>
      <c r="D21" s="161">
        <f>SUM(D13:D20)</f>
        <v>0</v>
      </c>
      <c r="E21" s="161"/>
      <c r="F21" s="161">
        <f>SUM(F13:F20)</f>
        <v>0</v>
      </c>
      <c r="G21" s="52"/>
      <c r="H21" s="52">
        <f>SUM(H13:H20)</f>
        <v>0</v>
      </c>
      <c r="I21" s="52"/>
      <c r="J21" s="52">
        <f>SUM(J13:J20)</f>
        <v>0</v>
      </c>
      <c r="K21" s="52"/>
      <c r="L21" s="52">
        <f>SUM(L13:L20)</f>
        <v>0</v>
      </c>
      <c r="M21" s="52"/>
      <c r="N21" s="52">
        <f>SUM(N13:N20)</f>
        <v>1730</v>
      </c>
      <c r="O21" s="52"/>
      <c r="P21" s="52">
        <f>SUM(P13:P20)</f>
        <v>0</v>
      </c>
      <c r="Q21" s="52">
        <f>SUM(Q13:Q20)</f>
        <v>1730</v>
      </c>
      <c r="S21" s="296"/>
      <c r="T21" s="59" t="s">
        <v>18</v>
      </c>
      <c r="U21" s="52">
        <f t="shared" ref="U21:AA21" si="10">SUM(U13:U20)</f>
        <v>1730</v>
      </c>
      <c r="V21" s="52">
        <f t="shared" si="10"/>
        <v>0</v>
      </c>
      <c r="W21" s="52">
        <f t="shared" si="10"/>
        <v>4060</v>
      </c>
      <c r="X21" s="52">
        <f t="shared" si="10"/>
        <v>2424</v>
      </c>
      <c r="Y21" s="52">
        <f t="shared" si="10"/>
        <v>15560</v>
      </c>
      <c r="Z21" s="52">
        <f t="shared" si="10"/>
        <v>0</v>
      </c>
      <c r="AA21" s="52">
        <f t="shared" si="10"/>
        <v>23774</v>
      </c>
    </row>
    <row r="22" spans="1:27">
      <c r="A22" s="53" t="s">
        <v>24</v>
      </c>
      <c r="B22" s="54"/>
      <c r="C22" s="161"/>
      <c r="D22" s="161">
        <f>D12+D21</f>
        <v>0</v>
      </c>
      <c r="E22" s="161"/>
      <c r="F22" s="161">
        <f>F12+F21</f>
        <v>0</v>
      </c>
      <c r="G22" s="52"/>
      <c r="H22" s="52">
        <f>H12+H21</f>
        <v>284</v>
      </c>
      <c r="I22" s="52"/>
      <c r="J22" s="52">
        <f>J12+J21</f>
        <v>705</v>
      </c>
      <c r="K22" s="52"/>
      <c r="L22" s="52">
        <f>L12+L21</f>
        <v>814</v>
      </c>
      <c r="M22" s="52"/>
      <c r="N22" s="52">
        <f>N12+N21</f>
        <v>2103</v>
      </c>
      <c r="O22" s="52"/>
      <c r="P22" s="52">
        <f>P12+P21</f>
        <v>1410</v>
      </c>
      <c r="Q22" s="52">
        <f>Q12+Q21</f>
        <v>5316</v>
      </c>
      <c r="S22" s="60" t="s">
        <v>24</v>
      </c>
      <c r="T22" s="54"/>
      <c r="U22" s="52">
        <f t="shared" ref="U22:AA22" si="11">U12+U21</f>
        <v>5316</v>
      </c>
      <c r="V22" s="52">
        <f t="shared" si="11"/>
        <v>6265</v>
      </c>
      <c r="W22" s="52">
        <f t="shared" si="11"/>
        <v>11212</v>
      </c>
      <c r="X22" s="52">
        <f t="shared" si="11"/>
        <v>10561</v>
      </c>
      <c r="Y22" s="52">
        <f t="shared" si="11"/>
        <v>18053</v>
      </c>
      <c r="Z22" s="52">
        <f t="shared" si="11"/>
        <v>0</v>
      </c>
      <c r="AA22" s="52">
        <f t="shared" si="11"/>
        <v>51407</v>
      </c>
    </row>
    <row r="23" spans="1:27">
      <c r="A23" s="57" t="s">
        <v>25</v>
      </c>
      <c r="B23" s="56"/>
      <c r="C23" s="164"/>
      <c r="D23" s="164">
        <f>D4+D8-D22</f>
        <v>86605</v>
      </c>
      <c r="E23" s="164"/>
      <c r="F23" s="164">
        <f>F4+F8-F22</f>
        <v>86605</v>
      </c>
      <c r="G23" s="58"/>
      <c r="H23" s="58">
        <f>H4+H8-H22</f>
        <v>86321</v>
      </c>
      <c r="I23" s="58"/>
      <c r="J23" s="58">
        <f>J4+J8-J22</f>
        <v>85616</v>
      </c>
      <c r="K23" s="58"/>
      <c r="L23" s="58">
        <f>L4+L8-L22</f>
        <v>84802</v>
      </c>
      <c r="M23" s="58"/>
      <c r="N23" s="58">
        <f>N4+N8-N22</f>
        <v>82699</v>
      </c>
      <c r="O23" s="58"/>
      <c r="P23" s="58">
        <f>P4+P8-P22</f>
        <v>81289</v>
      </c>
      <c r="Q23" s="58">
        <f>Q4+Q8-Q22</f>
        <v>81289</v>
      </c>
      <c r="S23" s="48" t="s">
        <v>25</v>
      </c>
      <c r="T23" s="8"/>
      <c r="U23" s="23">
        <f t="shared" ref="U23:AA23" si="12">U4+U8-U22</f>
        <v>81289</v>
      </c>
      <c r="V23" s="23">
        <f t="shared" si="12"/>
        <v>75024</v>
      </c>
      <c r="W23" s="23">
        <f t="shared" si="12"/>
        <v>63812</v>
      </c>
      <c r="X23" s="23">
        <f t="shared" si="12"/>
        <v>53251</v>
      </c>
      <c r="Y23" s="23">
        <f t="shared" si="12"/>
        <v>35198</v>
      </c>
      <c r="Z23" s="23">
        <f t="shared" si="12"/>
        <v>35198</v>
      </c>
      <c r="AA23" s="23">
        <f t="shared" si="12"/>
        <v>35198</v>
      </c>
    </row>
    <row r="24" spans="1:27">
      <c r="A24" s="13" t="s">
        <v>12</v>
      </c>
      <c r="B24" s="14"/>
      <c r="C24" s="165"/>
      <c r="D24" s="166"/>
      <c r="E24" s="165"/>
      <c r="F24" s="166"/>
      <c r="G24" s="26"/>
      <c r="H24" s="27"/>
      <c r="I24" s="26"/>
      <c r="J24" s="27"/>
      <c r="K24" s="26"/>
      <c r="L24" s="27"/>
      <c r="M24" s="13"/>
      <c r="N24" s="14"/>
      <c r="O24" s="13"/>
      <c r="P24" s="14"/>
      <c r="Q24" s="7"/>
      <c r="S24" s="49" t="s">
        <v>12</v>
      </c>
      <c r="T24" s="14"/>
      <c r="U24" s="7"/>
      <c r="V24" s="7"/>
      <c r="W24" s="7"/>
      <c r="X24" s="7"/>
      <c r="Y24" s="7"/>
      <c r="Z24" s="7"/>
      <c r="AA24" s="7"/>
    </row>
    <row r="25" spans="1:27">
      <c r="A25" s="17"/>
      <c r="B25" s="18"/>
      <c r="C25" s="167"/>
      <c r="D25" s="168"/>
      <c r="E25" s="167"/>
      <c r="F25" s="168"/>
      <c r="G25" s="28"/>
      <c r="H25" s="29"/>
      <c r="I25" s="28"/>
      <c r="J25" s="29"/>
      <c r="K25" s="28"/>
      <c r="L25" s="29"/>
      <c r="M25" s="17"/>
      <c r="N25" s="18"/>
      <c r="O25" s="17"/>
      <c r="P25" s="18"/>
      <c r="Q25" s="19"/>
      <c r="S25" s="17"/>
      <c r="T25" s="18"/>
      <c r="U25" s="19"/>
      <c r="V25" s="19"/>
      <c r="W25" s="19"/>
      <c r="X25" s="19"/>
      <c r="Y25" s="19"/>
      <c r="Z25" s="19"/>
      <c r="AA25" s="19"/>
    </row>
    <row r="26" spans="1:27">
      <c r="A26" s="17"/>
      <c r="B26" s="18"/>
      <c r="C26" s="167"/>
      <c r="D26" s="168"/>
      <c r="E26" s="167"/>
      <c r="F26" s="168"/>
      <c r="G26" s="28"/>
      <c r="H26" s="29"/>
      <c r="I26" s="28"/>
      <c r="J26" s="29"/>
      <c r="K26" s="28"/>
      <c r="L26" s="29"/>
      <c r="M26" s="17"/>
      <c r="N26" s="18"/>
      <c r="O26" s="17"/>
      <c r="P26" s="18"/>
      <c r="Q26" s="19"/>
      <c r="S26" s="17"/>
      <c r="T26" s="18"/>
      <c r="U26" s="19"/>
      <c r="V26" s="19"/>
      <c r="W26" s="19"/>
      <c r="X26" s="19"/>
      <c r="Y26" s="19"/>
      <c r="Z26" s="19"/>
      <c r="AA26" s="19"/>
    </row>
    <row r="27" spans="1:27">
      <c r="A27" s="17"/>
      <c r="B27" s="18"/>
      <c r="C27" s="167"/>
      <c r="D27" s="168"/>
      <c r="E27" s="167"/>
      <c r="F27" s="168"/>
      <c r="G27" s="28"/>
      <c r="H27" s="29"/>
      <c r="I27" s="28"/>
      <c r="J27" s="29"/>
      <c r="K27" s="28"/>
      <c r="L27" s="29"/>
      <c r="M27" s="17"/>
      <c r="N27" s="18"/>
      <c r="O27" s="17"/>
      <c r="P27" s="18"/>
      <c r="Q27" s="19"/>
      <c r="S27" s="17"/>
      <c r="T27" s="18"/>
      <c r="U27" s="19"/>
      <c r="V27" s="19"/>
      <c r="W27" s="19"/>
      <c r="X27" s="19"/>
      <c r="Y27" s="19"/>
      <c r="Z27" s="19"/>
      <c r="AA27" s="19"/>
    </row>
    <row r="28" spans="1:27">
      <c r="A28" s="17"/>
      <c r="B28" s="18"/>
      <c r="C28" s="167"/>
      <c r="D28" s="168"/>
      <c r="E28" s="167"/>
      <c r="F28" s="168"/>
      <c r="G28" s="28"/>
      <c r="H28" s="29"/>
      <c r="I28" s="28"/>
      <c r="J28" s="29"/>
      <c r="K28" s="28"/>
      <c r="L28" s="29"/>
      <c r="M28" s="17"/>
      <c r="N28" s="18"/>
      <c r="O28" s="17"/>
      <c r="P28" s="18"/>
      <c r="Q28" s="19"/>
      <c r="S28" s="17"/>
      <c r="T28" s="18"/>
      <c r="U28" s="19"/>
      <c r="V28" s="19"/>
      <c r="W28" s="19"/>
      <c r="X28" s="19"/>
      <c r="Y28" s="19"/>
      <c r="Z28" s="19"/>
      <c r="AA28" s="19"/>
    </row>
    <row r="29" spans="1:27">
      <c r="A29" s="17"/>
      <c r="B29" s="18"/>
      <c r="C29" s="167"/>
      <c r="D29" s="168"/>
      <c r="E29" s="167"/>
      <c r="F29" s="168"/>
      <c r="G29" s="28"/>
      <c r="H29" s="29"/>
      <c r="I29" s="28"/>
      <c r="J29" s="29"/>
      <c r="K29" s="28"/>
      <c r="L29" s="29"/>
      <c r="M29" s="17"/>
      <c r="N29" s="18"/>
      <c r="O29" s="17"/>
      <c r="P29" s="18"/>
      <c r="Q29" s="19"/>
      <c r="S29" s="17"/>
      <c r="T29" s="18"/>
      <c r="U29" s="19"/>
      <c r="V29" s="19"/>
      <c r="W29" s="19"/>
      <c r="X29" s="19"/>
      <c r="Y29" s="19"/>
      <c r="Z29" s="19"/>
      <c r="AA29" s="19"/>
    </row>
    <row r="30" spans="1:27">
      <c r="A30" s="17"/>
      <c r="B30" s="18"/>
      <c r="C30" s="167"/>
      <c r="D30" s="168"/>
      <c r="E30" s="167"/>
      <c r="F30" s="168"/>
      <c r="G30" s="28"/>
      <c r="H30" s="29"/>
      <c r="I30" s="28"/>
      <c r="J30" s="29"/>
      <c r="K30" s="28"/>
      <c r="L30" s="29"/>
      <c r="M30" s="17"/>
      <c r="N30" s="18"/>
      <c r="O30" s="17"/>
      <c r="P30" s="18"/>
      <c r="Q30" s="19"/>
      <c r="S30" s="17"/>
      <c r="T30" s="18"/>
      <c r="U30" s="19"/>
      <c r="V30" s="19"/>
      <c r="W30" s="19"/>
      <c r="X30" s="19"/>
      <c r="Y30" s="19"/>
      <c r="Z30" s="19"/>
      <c r="AA30" s="19"/>
    </row>
    <row r="31" spans="1:27">
      <c r="A31" s="15"/>
      <c r="B31" s="16"/>
      <c r="C31" s="169"/>
      <c r="D31" s="170"/>
      <c r="E31" s="169"/>
      <c r="F31" s="170"/>
      <c r="G31" s="30"/>
      <c r="H31" s="31"/>
      <c r="I31" s="30"/>
      <c r="J31" s="31"/>
      <c r="K31" s="30"/>
      <c r="L31" s="31"/>
      <c r="M31" s="15"/>
      <c r="N31" s="16"/>
      <c r="O31" s="15"/>
      <c r="P31" s="16"/>
      <c r="Q31" s="5"/>
      <c r="S31" s="15"/>
      <c r="T31" s="16"/>
      <c r="U31" s="5"/>
      <c r="V31" s="5"/>
      <c r="W31" s="5"/>
      <c r="X31" s="5"/>
      <c r="Y31" s="5"/>
      <c r="Z31" s="5"/>
      <c r="AA31" s="5"/>
    </row>
    <row r="32" spans="1:27"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7">
      <c r="A33" s="21" t="str">
        <f>A1</f>
        <v>2021年</v>
      </c>
      <c r="B33" s="21"/>
      <c r="C33" s="46" t="str">
        <f>C1</f>
        <v>6月</v>
      </c>
      <c r="D33" s="47" t="s">
        <v>43</v>
      </c>
      <c r="E33" s="47"/>
      <c r="F33" s="47"/>
      <c r="G33" s="47"/>
      <c r="H33" s="47"/>
      <c r="I33" s="47"/>
      <c r="J33" s="47"/>
      <c r="K33" s="47"/>
      <c r="L33" s="47"/>
    </row>
    <row r="34" spans="1:17" ht="11.25" customHeight="1">
      <c r="A34" s="283"/>
      <c r="B34" s="284"/>
      <c r="C34" s="32">
        <v>6</v>
      </c>
      <c r="D34" s="12" t="s">
        <v>33</v>
      </c>
      <c r="E34" s="33">
        <v>7</v>
      </c>
      <c r="F34" s="22" t="s">
        <v>34</v>
      </c>
      <c r="G34" s="33">
        <v>8</v>
      </c>
      <c r="H34" s="22" t="s">
        <v>37</v>
      </c>
      <c r="I34" s="33">
        <v>9</v>
      </c>
      <c r="J34" s="22" t="s">
        <v>38</v>
      </c>
      <c r="K34" s="33">
        <v>10</v>
      </c>
      <c r="L34" s="22" t="s">
        <v>39</v>
      </c>
      <c r="M34" s="2">
        <v>11</v>
      </c>
      <c r="N34" s="22" t="s">
        <v>40</v>
      </c>
      <c r="O34" s="2">
        <v>12</v>
      </c>
      <c r="P34" s="22" t="s">
        <v>41</v>
      </c>
      <c r="Q34" s="290" t="s">
        <v>42</v>
      </c>
    </row>
    <row r="35" spans="1:17" ht="11.25" customHeight="1">
      <c r="A35" s="285"/>
      <c r="B35" s="286"/>
      <c r="C35" s="34" t="s">
        <v>31</v>
      </c>
      <c r="D35" s="34" t="s">
        <v>32</v>
      </c>
      <c r="E35" s="34" t="s">
        <v>31</v>
      </c>
      <c r="F35" s="34" t="s">
        <v>32</v>
      </c>
      <c r="G35" s="34" t="s">
        <v>31</v>
      </c>
      <c r="H35" s="34" t="s">
        <v>32</v>
      </c>
      <c r="I35" s="34" t="s">
        <v>31</v>
      </c>
      <c r="J35" s="34" t="s">
        <v>32</v>
      </c>
      <c r="K35" s="34" t="s">
        <v>31</v>
      </c>
      <c r="L35" s="34" t="s">
        <v>32</v>
      </c>
      <c r="M35" s="11" t="s">
        <v>31</v>
      </c>
      <c r="N35" s="11" t="s">
        <v>32</v>
      </c>
      <c r="O35" s="11" t="s">
        <v>31</v>
      </c>
      <c r="P35" s="11" t="s">
        <v>32</v>
      </c>
      <c r="Q35" s="291"/>
    </row>
    <row r="36" spans="1:17">
      <c r="A36" s="53" t="s">
        <v>13</v>
      </c>
      <c r="B36" s="54"/>
      <c r="C36" s="50"/>
      <c r="D36" s="51">
        <f>P23</f>
        <v>81289</v>
      </c>
      <c r="E36" s="50"/>
      <c r="F36" s="52">
        <f>D55</f>
        <v>80842</v>
      </c>
      <c r="G36" s="50"/>
      <c r="H36" s="52">
        <f>F55</f>
        <v>80842</v>
      </c>
      <c r="I36" s="50"/>
      <c r="J36" s="52">
        <f>H55</f>
        <v>79293</v>
      </c>
      <c r="K36" s="50"/>
      <c r="L36" s="52">
        <f>J55</f>
        <v>78180</v>
      </c>
      <c r="M36" s="50"/>
      <c r="N36" s="52">
        <f>L55</f>
        <v>78180</v>
      </c>
      <c r="O36" s="50"/>
      <c r="P36" s="52">
        <f>N55</f>
        <v>76523</v>
      </c>
      <c r="Q36" s="51">
        <f>D36</f>
        <v>81289</v>
      </c>
    </row>
    <row r="37" spans="1:17" ht="13" customHeight="1">
      <c r="A37" s="280" t="s">
        <v>36</v>
      </c>
      <c r="B37" s="5" t="s">
        <v>55</v>
      </c>
      <c r="C37" s="35"/>
      <c r="D37" s="36"/>
      <c r="E37" s="35"/>
      <c r="F37" s="36"/>
      <c r="G37" s="35"/>
      <c r="H37" s="36"/>
      <c r="I37" s="35"/>
      <c r="J37" s="36"/>
      <c r="K37" s="35"/>
      <c r="L37" s="36"/>
      <c r="M37" s="6"/>
      <c r="N37" s="24"/>
      <c r="O37" s="6"/>
      <c r="P37" s="24"/>
      <c r="Q37" s="24">
        <f>SUM(D37,F37,H37,J37,L37,N37,P37)</f>
        <v>0</v>
      </c>
    </row>
    <row r="38" spans="1:17">
      <c r="A38" s="281"/>
      <c r="B38" s="6" t="s">
        <v>11</v>
      </c>
      <c r="C38" s="35"/>
      <c r="D38" s="36"/>
      <c r="E38" s="35"/>
      <c r="F38" s="36"/>
      <c r="G38" s="35"/>
      <c r="H38" s="36"/>
      <c r="I38" s="35"/>
      <c r="J38" s="36"/>
      <c r="K38" s="35"/>
      <c r="L38" s="36"/>
      <c r="M38" s="6"/>
      <c r="N38" s="24"/>
      <c r="O38" s="6"/>
      <c r="P38" s="24"/>
      <c r="Q38" s="24">
        <f>SUM(D38,F38,H38,J38,L38,N38,P38)</f>
        <v>0</v>
      </c>
    </row>
    <row r="39" spans="1:17">
      <c r="A39" s="282"/>
      <c r="B39" s="7" t="s">
        <v>14</v>
      </c>
      <c r="C39" s="35"/>
      <c r="D39" s="36"/>
      <c r="E39" s="35"/>
      <c r="F39" s="36"/>
      <c r="G39" s="35"/>
      <c r="H39" s="36"/>
      <c r="I39" s="35"/>
      <c r="J39" s="36"/>
      <c r="K39" s="35"/>
      <c r="L39" s="36"/>
      <c r="M39" s="6"/>
      <c r="N39" s="24"/>
      <c r="O39" s="6"/>
      <c r="P39" s="24"/>
      <c r="Q39" s="24">
        <f>SUM(D39,F39,H39,J39,L39,N39,P39)</f>
        <v>0</v>
      </c>
    </row>
    <row r="40" spans="1:17">
      <c r="A40" s="53" t="s">
        <v>15</v>
      </c>
      <c r="B40" s="54"/>
      <c r="C40" s="50"/>
      <c r="D40" s="52">
        <f>SUM(D37:D39)</f>
        <v>0</v>
      </c>
      <c r="E40" s="50"/>
      <c r="F40" s="52">
        <f>SUM(F37:F39)</f>
        <v>0</v>
      </c>
      <c r="G40" s="50"/>
      <c r="H40" s="52">
        <f>SUM(H37:H39)</f>
        <v>0</v>
      </c>
      <c r="I40" s="50"/>
      <c r="J40" s="52">
        <f>SUM(J37:J39)</f>
        <v>0</v>
      </c>
      <c r="K40" s="50"/>
      <c r="L40" s="52">
        <f>SUM(L37:L39)</f>
        <v>0</v>
      </c>
      <c r="M40" s="50"/>
      <c r="N40" s="52">
        <f>SUM(N37:N39)</f>
        <v>0</v>
      </c>
      <c r="O40" s="50"/>
      <c r="P40" s="52">
        <f>SUM(P37:P39)</f>
        <v>0</v>
      </c>
      <c r="Q40" s="52">
        <f>SUM(Q37:Q39)</f>
        <v>0</v>
      </c>
    </row>
    <row r="41" spans="1:17" ht="13" customHeight="1">
      <c r="A41" s="287" t="s">
        <v>28</v>
      </c>
      <c r="B41" s="1" t="s">
        <v>16</v>
      </c>
      <c r="C41" s="35"/>
      <c r="D41" s="36"/>
      <c r="E41" s="35"/>
      <c r="F41" s="36"/>
      <c r="G41" s="35"/>
      <c r="H41" s="36"/>
      <c r="I41" s="35"/>
      <c r="J41" s="36"/>
      <c r="K41" s="35"/>
      <c r="L41" s="36"/>
      <c r="M41" s="6"/>
      <c r="N41" s="24"/>
      <c r="O41" s="6"/>
      <c r="P41" s="24"/>
      <c r="Q41" s="24">
        <f>SUM(D41,F41,H41,J41,L41,N41,P41)</f>
        <v>0</v>
      </c>
    </row>
    <row r="42" spans="1:17" ht="13" customHeight="1">
      <c r="A42" s="288"/>
      <c r="B42" s="1" t="s">
        <v>17</v>
      </c>
      <c r="C42" s="35"/>
      <c r="D42" s="36"/>
      <c r="E42" s="35"/>
      <c r="F42" s="36"/>
      <c r="G42" s="35" t="s">
        <v>303</v>
      </c>
      <c r="H42" s="36">
        <f>231+367</f>
        <v>598</v>
      </c>
      <c r="I42" s="35" t="s">
        <v>302</v>
      </c>
      <c r="J42" s="36">
        <v>326</v>
      </c>
      <c r="K42" s="35"/>
      <c r="L42" s="36"/>
      <c r="M42" s="6" t="s">
        <v>305</v>
      </c>
      <c r="N42" s="24">
        <v>155</v>
      </c>
      <c r="O42" s="6"/>
      <c r="P42" s="24"/>
      <c r="Q42" s="24">
        <f>SUM(D42,F42,H42,J42,L42,N42,P42)</f>
        <v>1079</v>
      </c>
    </row>
    <row r="43" spans="1:17" ht="13" customHeight="1">
      <c r="A43" s="288"/>
      <c r="B43" s="1" t="s">
        <v>26</v>
      </c>
      <c r="C43" s="35" t="s">
        <v>304</v>
      </c>
      <c r="D43" s="36">
        <f>149+298</f>
        <v>447</v>
      </c>
      <c r="E43" s="35"/>
      <c r="F43" s="36"/>
      <c r="G43" s="35" t="s">
        <v>301</v>
      </c>
      <c r="H43" s="36">
        <f>843+108</f>
        <v>951</v>
      </c>
      <c r="I43" s="35" t="s">
        <v>169</v>
      </c>
      <c r="J43" s="36">
        <v>787</v>
      </c>
      <c r="K43" s="35"/>
      <c r="L43" s="36"/>
      <c r="M43" s="6" t="s">
        <v>125</v>
      </c>
      <c r="N43" s="24">
        <v>1502</v>
      </c>
      <c r="O43" s="6" t="s">
        <v>251</v>
      </c>
      <c r="P43" s="24">
        <f>659+840</f>
        <v>1499</v>
      </c>
      <c r="Q43" s="24">
        <f>SUM(D43,F43,H43,J43,L43,N43,P43)</f>
        <v>5186</v>
      </c>
    </row>
    <row r="44" spans="1:17" ht="14">
      <c r="A44" s="288"/>
      <c r="B44" s="55" t="s">
        <v>18</v>
      </c>
      <c r="C44" s="50"/>
      <c r="D44" s="52">
        <f>SUM(D41:D43)</f>
        <v>447</v>
      </c>
      <c r="E44" s="50"/>
      <c r="F44" s="52">
        <f>SUM(F41:F43)</f>
        <v>0</v>
      </c>
      <c r="G44" s="50"/>
      <c r="H44" s="52">
        <f>SUM(H41:H43)</f>
        <v>1549</v>
      </c>
      <c r="I44" s="50"/>
      <c r="J44" s="52">
        <f>SUM(J41:J43)</f>
        <v>1113</v>
      </c>
      <c r="K44" s="50"/>
      <c r="L44" s="52">
        <f>SUM(L41:L43)</f>
        <v>0</v>
      </c>
      <c r="M44" s="50"/>
      <c r="N44" s="52">
        <f>SUM(N41:N43)</f>
        <v>1657</v>
      </c>
      <c r="O44" s="50"/>
      <c r="P44" s="52">
        <f>SUM(P41:P43)</f>
        <v>1499</v>
      </c>
      <c r="Q44" s="52">
        <f>SUM(Q41:Q43)</f>
        <v>6265</v>
      </c>
    </row>
    <row r="45" spans="1:17" ht="14">
      <c r="A45" s="288"/>
      <c r="B45" s="1" t="s">
        <v>27</v>
      </c>
      <c r="C45" s="35"/>
      <c r="D45" s="36"/>
      <c r="E45" s="35"/>
      <c r="F45" s="36"/>
      <c r="G45" s="35"/>
      <c r="H45" s="36"/>
      <c r="I45" s="35"/>
      <c r="J45" s="36"/>
      <c r="K45" s="35"/>
      <c r="L45" s="36"/>
      <c r="M45" s="6"/>
      <c r="N45" s="24"/>
      <c r="O45" s="6"/>
      <c r="P45" s="24"/>
      <c r="Q45" s="24">
        <f t="shared" ref="Q45:Q52" si="13">SUM(D45,F45,H45,J45,L45,N45,P45)</f>
        <v>0</v>
      </c>
    </row>
    <row r="46" spans="1:17" ht="14">
      <c r="A46" s="288"/>
      <c r="B46" s="1" t="s">
        <v>29</v>
      </c>
      <c r="C46" s="35"/>
      <c r="D46" s="36"/>
      <c r="E46" s="35"/>
      <c r="F46" s="36"/>
      <c r="G46" s="35"/>
      <c r="H46" s="36"/>
      <c r="I46" s="35"/>
      <c r="J46" s="36"/>
      <c r="K46" s="35"/>
      <c r="L46" s="36"/>
      <c r="M46" s="6"/>
      <c r="N46" s="24"/>
      <c r="O46" s="6"/>
      <c r="P46" s="24"/>
      <c r="Q46" s="24">
        <f t="shared" si="13"/>
        <v>0</v>
      </c>
    </row>
    <row r="47" spans="1:17" ht="14">
      <c r="A47" s="288"/>
      <c r="B47" s="1" t="s">
        <v>20</v>
      </c>
      <c r="C47" s="35"/>
      <c r="D47" s="36"/>
      <c r="E47" s="35"/>
      <c r="F47" s="36"/>
      <c r="G47" s="35"/>
      <c r="H47" s="36"/>
      <c r="I47" s="35"/>
      <c r="J47" s="36"/>
      <c r="K47" s="35"/>
      <c r="L47" s="36"/>
      <c r="M47" s="6"/>
      <c r="N47" s="24"/>
      <c r="O47" s="6"/>
      <c r="P47" s="24"/>
      <c r="Q47" s="24">
        <f t="shared" si="13"/>
        <v>0</v>
      </c>
    </row>
    <row r="48" spans="1:17" ht="14">
      <c r="A48" s="288"/>
      <c r="B48" s="1" t="s">
        <v>21</v>
      </c>
      <c r="C48" s="35"/>
      <c r="D48" s="36"/>
      <c r="E48" s="35"/>
      <c r="F48" s="36"/>
      <c r="G48" s="35"/>
      <c r="H48" s="36"/>
      <c r="I48" s="35"/>
      <c r="J48" s="36"/>
      <c r="K48" s="35"/>
      <c r="L48" s="36"/>
      <c r="M48" s="6"/>
      <c r="N48" s="24"/>
      <c r="O48" s="6"/>
      <c r="P48" s="24"/>
      <c r="Q48" s="24">
        <f t="shared" si="13"/>
        <v>0</v>
      </c>
    </row>
    <row r="49" spans="1:17" ht="14">
      <c r="A49" s="288"/>
      <c r="B49" s="1" t="s">
        <v>22</v>
      </c>
      <c r="C49" s="35"/>
      <c r="D49" s="36"/>
      <c r="E49" s="35"/>
      <c r="F49" s="36"/>
      <c r="G49" s="35"/>
      <c r="H49" s="36"/>
      <c r="I49" s="35"/>
      <c r="J49" s="36"/>
      <c r="K49" s="35"/>
      <c r="L49" s="36"/>
      <c r="M49" s="6"/>
      <c r="N49" s="24"/>
      <c r="O49" s="6"/>
      <c r="P49" s="24"/>
      <c r="Q49" s="24">
        <f t="shared" si="13"/>
        <v>0</v>
      </c>
    </row>
    <row r="50" spans="1:17" ht="14">
      <c r="A50" s="288"/>
      <c r="B50" s="1" t="s">
        <v>23</v>
      </c>
      <c r="C50" s="35"/>
      <c r="D50" s="36"/>
      <c r="E50" s="35"/>
      <c r="F50" s="36"/>
      <c r="G50" s="35"/>
      <c r="H50" s="36"/>
      <c r="I50" s="35"/>
      <c r="J50" s="36"/>
      <c r="K50" s="35"/>
      <c r="L50" s="36"/>
      <c r="M50" s="6"/>
      <c r="N50" s="24"/>
      <c r="O50" s="6"/>
      <c r="P50" s="24"/>
      <c r="Q50" s="24">
        <f t="shared" si="13"/>
        <v>0</v>
      </c>
    </row>
    <row r="51" spans="1:17" ht="14">
      <c r="A51" s="288"/>
      <c r="B51" s="1" t="s">
        <v>19</v>
      </c>
      <c r="C51" s="35"/>
      <c r="D51" s="36"/>
      <c r="E51" s="35"/>
      <c r="F51" s="36"/>
      <c r="G51" s="35"/>
      <c r="H51" s="36"/>
      <c r="I51" s="35"/>
      <c r="J51" s="36"/>
      <c r="K51" s="35"/>
      <c r="L51" s="36"/>
      <c r="M51" s="6"/>
      <c r="N51" s="24"/>
      <c r="O51" s="6"/>
      <c r="P51" s="24"/>
      <c r="Q51" s="24">
        <f t="shared" si="13"/>
        <v>0</v>
      </c>
    </row>
    <row r="52" spans="1:17" ht="14">
      <c r="A52" s="288"/>
      <c r="B52" s="1" t="s">
        <v>30</v>
      </c>
      <c r="C52" s="35"/>
      <c r="D52" s="36"/>
      <c r="E52" s="35"/>
      <c r="F52" s="36"/>
      <c r="G52" s="35"/>
      <c r="H52" s="36"/>
      <c r="I52" s="35"/>
      <c r="J52" s="36"/>
      <c r="K52" s="35"/>
      <c r="L52" s="36"/>
      <c r="M52" s="6"/>
      <c r="N52" s="24"/>
      <c r="O52" s="6"/>
      <c r="P52" s="24"/>
      <c r="Q52" s="24">
        <f t="shared" si="13"/>
        <v>0</v>
      </c>
    </row>
    <row r="53" spans="1:17" ht="14">
      <c r="A53" s="289"/>
      <c r="B53" s="55" t="s">
        <v>18</v>
      </c>
      <c r="C53" s="52"/>
      <c r="D53" s="52">
        <f>SUM(D45:D52)</f>
        <v>0</v>
      </c>
      <c r="E53" s="52"/>
      <c r="F53" s="52">
        <f>SUM(F45:F52)</f>
        <v>0</v>
      </c>
      <c r="G53" s="52"/>
      <c r="H53" s="52">
        <f>SUM(H45:H52)</f>
        <v>0</v>
      </c>
      <c r="I53" s="52"/>
      <c r="J53" s="52">
        <f>SUM(J45:J52)</f>
        <v>0</v>
      </c>
      <c r="K53" s="52"/>
      <c r="L53" s="52">
        <f>SUM(L45:L52)</f>
        <v>0</v>
      </c>
      <c r="M53" s="52"/>
      <c r="N53" s="52">
        <f>SUM(N45:N52)</f>
        <v>0</v>
      </c>
      <c r="O53" s="52"/>
      <c r="P53" s="52">
        <f>SUM(P45:P52)</f>
        <v>0</v>
      </c>
      <c r="Q53" s="52">
        <f>SUM(Q45:Q52)</f>
        <v>0</v>
      </c>
    </row>
    <row r="54" spans="1:17">
      <c r="A54" s="53" t="s">
        <v>24</v>
      </c>
      <c r="B54" s="54"/>
      <c r="C54" s="52"/>
      <c r="D54" s="52">
        <f>D44+D53</f>
        <v>447</v>
      </c>
      <c r="E54" s="52"/>
      <c r="F54" s="52">
        <f>F44+F53</f>
        <v>0</v>
      </c>
      <c r="G54" s="52"/>
      <c r="H54" s="52">
        <f>H44+H53</f>
        <v>1549</v>
      </c>
      <c r="I54" s="52"/>
      <c r="J54" s="52">
        <f>J44+J53</f>
        <v>1113</v>
      </c>
      <c r="K54" s="52"/>
      <c r="L54" s="52">
        <f>L44+L53</f>
        <v>0</v>
      </c>
      <c r="M54" s="52"/>
      <c r="N54" s="52">
        <f>N44+N53</f>
        <v>1657</v>
      </c>
      <c r="O54" s="52"/>
      <c r="P54" s="52">
        <f>P44+P53</f>
        <v>1499</v>
      </c>
      <c r="Q54" s="52">
        <f>Q44+Q53</f>
        <v>6265</v>
      </c>
    </row>
    <row r="55" spans="1:17">
      <c r="A55" s="57" t="s">
        <v>25</v>
      </c>
      <c r="B55" s="56"/>
      <c r="C55" s="58"/>
      <c r="D55" s="58">
        <f>D36+D40-D54</f>
        <v>80842</v>
      </c>
      <c r="E55" s="58"/>
      <c r="F55" s="58">
        <f>F36+F40-F54</f>
        <v>80842</v>
      </c>
      <c r="G55" s="58"/>
      <c r="H55" s="58">
        <f>H36+H40-H54</f>
        <v>79293</v>
      </c>
      <c r="I55" s="58"/>
      <c r="J55" s="58">
        <f>J36+J40-J54</f>
        <v>78180</v>
      </c>
      <c r="K55" s="58"/>
      <c r="L55" s="58">
        <f>L36+L40-L54</f>
        <v>78180</v>
      </c>
      <c r="M55" s="58"/>
      <c r="N55" s="58">
        <f>N36+N40-N54</f>
        <v>76523</v>
      </c>
      <c r="O55" s="58"/>
      <c r="P55" s="58">
        <f>P36+P40-P54</f>
        <v>75024</v>
      </c>
      <c r="Q55" s="58">
        <f>Q36+Q40-Q54</f>
        <v>75024</v>
      </c>
    </row>
    <row r="56" spans="1:17">
      <c r="A56" s="13" t="s">
        <v>12</v>
      </c>
      <c r="B56" s="14"/>
      <c r="C56" s="26"/>
      <c r="D56" s="27"/>
      <c r="E56" s="26"/>
      <c r="F56" s="27"/>
      <c r="G56" s="26"/>
      <c r="H56" s="27"/>
      <c r="I56" s="26"/>
      <c r="J56" s="27"/>
      <c r="K56" s="26"/>
      <c r="L56" s="27"/>
      <c r="M56" s="13"/>
      <c r="N56" s="14"/>
      <c r="O56" s="13"/>
      <c r="P56" s="14"/>
      <c r="Q56" s="7"/>
    </row>
    <row r="57" spans="1:17">
      <c r="A57" s="17"/>
      <c r="B57" s="18"/>
      <c r="C57" s="28"/>
      <c r="D57" s="29"/>
      <c r="E57" s="28"/>
      <c r="F57" s="29"/>
      <c r="G57" s="28"/>
      <c r="H57" s="29"/>
      <c r="I57" s="28"/>
      <c r="J57" s="29"/>
      <c r="K57" s="28"/>
      <c r="L57" s="29"/>
      <c r="M57" s="17"/>
      <c r="N57" s="18"/>
      <c r="O57" s="17"/>
      <c r="P57" s="18"/>
      <c r="Q57" s="19"/>
    </row>
    <row r="58" spans="1:17">
      <c r="A58" s="17"/>
      <c r="B58" s="18"/>
      <c r="C58" s="28"/>
      <c r="D58" s="29"/>
      <c r="E58" s="28"/>
      <c r="F58" s="29"/>
      <c r="G58" s="28"/>
      <c r="H58" s="29"/>
      <c r="I58" s="28"/>
      <c r="J58" s="29"/>
      <c r="K58" s="28"/>
      <c r="L58" s="29"/>
      <c r="M58" s="17"/>
      <c r="N58" s="18"/>
      <c r="O58" s="17"/>
      <c r="P58" s="18"/>
      <c r="Q58" s="19"/>
    </row>
    <row r="59" spans="1:17">
      <c r="A59" s="17"/>
      <c r="B59" s="18"/>
      <c r="C59" s="28"/>
      <c r="D59" s="29"/>
      <c r="E59" s="28"/>
      <c r="F59" s="29"/>
      <c r="G59" s="28"/>
      <c r="H59" s="29"/>
      <c r="I59" s="28"/>
      <c r="J59" s="29"/>
      <c r="K59" s="28"/>
      <c r="L59" s="29"/>
      <c r="M59" s="17"/>
      <c r="N59" s="18"/>
      <c r="O59" s="17"/>
      <c r="P59" s="18"/>
      <c r="Q59" s="19"/>
    </row>
    <row r="60" spans="1:17">
      <c r="A60" s="17"/>
      <c r="B60" s="18"/>
      <c r="C60" s="28"/>
      <c r="D60" s="29"/>
      <c r="E60" s="28"/>
      <c r="F60" s="29"/>
      <c r="G60" s="28"/>
      <c r="H60" s="29"/>
      <c r="I60" s="28"/>
      <c r="J60" s="29"/>
      <c r="K60" s="28"/>
      <c r="L60" s="29"/>
      <c r="M60" s="17"/>
      <c r="N60" s="18"/>
      <c r="O60" s="17"/>
      <c r="P60" s="18"/>
      <c r="Q60" s="19"/>
    </row>
    <row r="61" spans="1:17">
      <c r="A61" s="17"/>
      <c r="B61" s="18"/>
      <c r="C61" s="28"/>
      <c r="D61" s="29"/>
      <c r="E61" s="28"/>
      <c r="F61" s="29"/>
      <c r="G61" s="28"/>
      <c r="H61" s="29"/>
      <c r="I61" s="28"/>
      <c r="J61" s="29"/>
      <c r="K61" s="28"/>
      <c r="L61" s="29"/>
      <c r="M61" s="17"/>
      <c r="N61" s="18"/>
      <c r="O61" s="17"/>
      <c r="P61" s="18"/>
      <c r="Q61" s="19"/>
    </row>
    <row r="62" spans="1:17">
      <c r="A62" s="17"/>
      <c r="B62" s="18"/>
      <c r="C62" s="28"/>
      <c r="D62" s="29"/>
      <c r="E62" s="28"/>
      <c r="F62" s="29"/>
      <c r="G62" s="28"/>
      <c r="H62" s="29"/>
      <c r="I62" s="28"/>
      <c r="J62" s="29"/>
      <c r="K62" s="28"/>
      <c r="L62" s="29"/>
      <c r="M62" s="17"/>
      <c r="N62" s="18"/>
      <c r="O62" s="17"/>
      <c r="P62" s="18"/>
      <c r="Q62" s="19"/>
    </row>
    <row r="63" spans="1:17">
      <c r="A63" s="15"/>
      <c r="B63" s="16"/>
      <c r="C63" s="30"/>
      <c r="D63" s="31"/>
      <c r="E63" s="30"/>
      <c r="F63" s="31"/>
      <c r="G63" s="30"/>
      <c r="H63" s="31"/>
      <c r="I63" s="30"/>
      <c r="J63" s="31"/>
      <c r="K63" s="30"/>
      <c r="L63" s="31"/>
      <c r="M63" s="15"/>
      <c r="N63" s="16"/>
      <c r="O63" s="15"/>
      <c r="P63" s="16"/>
      <c r="Q63" s="5"/>
    </row>
    <row r="64" spans="1:17">
      <c r="A64" s="25"/>
      <c r="B64" s="45"/>
      <c r="C64" s="45"/>
      <c r="D64" s="45"/>
      <c r="E64" s="45"/>
      <c r="F64" s="45"/>
      <c r="G64" s="45"/>
      <c r="H64" s="45"/>
      <c r="I64" s="45"/>
      <c r="J64" s="25"/>
      <c r="K64" s="25"/>
      <c r="L64" s="25"/>
      <c r="M64" s="25"/>
      <c r="N64" s="25"/>
      <c r="O64" s="25"/>
      <c r="P64" s="25"/>
      <c r="Q64" s="25"/>
    </row>
    <row r="65" spans="1:17">
      <c r="A65" s="21" t="str">
        <f>A1</f>
        <v>2021年</v>
      </c>
      <c r="B65" s="46"/>
      <c r="C65" s="46" t="str">
        <f>C1</f>
        <v>6月</v>
      </c>
      <c r="D65" s="47" t="s">
        <v>44</v>
      </c>
      <c r="E65" s="47"/>
      <c r="F65" s="47"/>
      <c r="G65" s="47"/>
      <c r="H65" s="47"/>
      <c r="I65" s="47"/>
    </row>
    <row r="66" spans="1:17" ht="11.25" customHeight="1">
      <c r="A66" s="283"/>
      <c r="B66" s="284"/>
      <c r="C66" s="32">
        <v>13</v>
      </c>
      <c r="D66" s="12" t="s">
        <v>33</v>
      </c>
      <c r="E66" s="33">
        <v>14</v>
      </c>
      <c r="F66" s="22" t="s">
        <v>34</v>
      </c>
      <c r="G66" s="33">
        <v>15</v>
      </c>
      <c r="H66" s="22" t="s">
        <v>37</v>
      </c>
      <c r="I66" s="33">
        <v>16</v>
      </c>
      <c r="J66" s="22" t="s">
        <v>38</v>
      </c>
      <c r="K66" s="33">
        <v>17</v>
      </c>
      <c r="L66" s="22" t="s">
        <v>39</v>
      </c>
      <c r="M66" s="2">
        <v>18</v>
      </c>
      <c r="N66" s="22" t="s">
        <v>40</v>
      </c>
      <c r="O66" s="2">
        <v>19</v>
      </c>
      <c r="P66" s="22" t="s">
        <v>41</v>
      </c>
      <c r="Q66" s="290" t="s">
        <v>42</v>
      </c>
    </row>
    <row r="67" spans="1:17" ht="11.25" customHeight="1">
      <c r="A67" s="285"/>
      <c r="B67" s="286"/>
      <c r="C67" s="34" t="s">
        <v>31</v>
      </c>
      <c r="D67" s="34" t="s">
        <v>32</v>
      </c>
      <c r="E67" s="34" t="s">
        <v>31</v>
      </c>
      <c r="F67" s="34" t="s">
        <v>32</v>
      </c>
      <c r="G67" s="34" t="s">
        <v>31</v>
      </c>
      <c r="H67" s="34" t="s">
        <v>32</v>
      </c>
      <c r="I67" s="34" t="s">
        <v>31</v>
      </c>
      <c r="J67" s="34" t="s">
        <v>32</v>
      </c>
      <c r="K67" s="34" t="s">
        <v>31</v>
      </c>
      <c r="L67" s="34" t="s">
        <v>32</v>
      </c>
      <c r="M67" s="11" t="s">
        <v>31</v>
      </c>
      <c r="N67" s="11" t="s">
        <v>32</v>
      </c>
      <c r="O67" s="11" t="s">
        <v>31</v>
      </c>
      <c r="P67" s="11" t="s">
        <v>32</v>
      </c>
      <c r="Q67" s="291"/>
    </row>
    <row r="68" spans="1:17">
      <c r="A68" s="53" t="s">
        <v>13</v>
      </c>
      <c r="B68" s="54"/>
      <c r="C68" s="50"/>
      <c r="D68" s="51">
        <f>P55</f>
        <v>75024</v>
      </c>
      <c r="E68" s="50"/>
      <c r="F68" s="52">
        <f>D87</f>
        <v>74869</v>
      </c>
      <c r="G68" s="50"/>
      <c r="H68" s="52">
        <f>F87</f>
        <v>69300</v>
      </c>
      <c r="I68" s="50"/>
      <c r="J68" s="52">
        <f>H87</f>
        <v>67523</v>
      </c>
      <c r="K68" s="50"/>
      <c r="L68" s="52">
        <f>J87</f>
        <v>66631</v>
      </c>
      <c r="M68" s="50"/>
      <c r="N68" s="52">
        <f>L87</f>
        <v>65197</v>
      </c>
      <c r="O68" s="50"/>
      <c r="P68" s="52">
        <f>N87</f>
        <v>64361</v>
      </c>
      <c r="Q68" s="51">
        <f>D68</f>
        <v>75024</v>
      </c>
    </row>
    <row r="69" spans="1:17" ht="13" customHeight="1">
      <c r="A69" s="280" t="s">
        <v>36</v>
      </c>
      <c r="B69" s="5" t="s">
        <v>55</v>
      </c>
      <c r="C69" s="35"/>
      <c r="D69" s="36"/>
      <c r="E69" s="35"/>
      <c r="F69" s="36"/>
      <c r="G69" s="35"/>
      <c r="H69" s="36"/>
      <c r="I69" s="35"/>
      <c r="J69" s="36"/>
      <c r="K69" s="35"/>
      <c r="L69" s="36"/>
      <c r="M69" s="6"/>
      <c r="N69" s="24"/>
      <c r="O69" s="6"/>
      <c r="P69" s="24"/>
      <c r="Q69" s="24">
        <f>SUM(D69,F69,H69,J69,L69,N69,P69)</f>
        <v>0</v>
      </c>
    </row>
    <row r="70" spans="1:17">
      <c r="A70" s="281"/>
      <c r="B70" s="6" t="s">
        <v>11</v>
      </c>
      <c r="C70" s="35"/>
      <c r="D70" s="36"/>
      <c r="E70" s="35"/>
      <c r="F70" s="36"/>
      <c r="G70" s="35"/>
      <c r="H70" s="36"/>
      <c r="I70" s="35"/>
      <c r="J70" s="36"/>
      <c r="K70" s="35"/>
      <c r="L70" s="36"/>
      <c r="M70" s="6"/>
      <c r="N70" s="24"/>
      <c r="O70" s="6"/>
      <c r="P70" s="24"/>
      <c r="Q70" s="24">
        <f>SUM(D70,F70,H70,J70,L70,N70,P70)</f>
        <v>0</v>
      </c>
    </row>
    <row r="71" spans="1:17">
      <c r="A71" s="282"/>
      <c r="B71" s="7" t="s">
        <v>14</v>
      </c>
      <c r="C71" s="35"/>
      <c r="D71" s="36"/>
      <c r="E71" s="35"/>
      <c r="F71" s="36"/>
      <c r="G71" s="35"/>
      <c r="H71" s="36"/>
      <c r="I71" s="35"/>
      <c r="J71" s="36"/>
      <c r="K71" s="35"/>
      <c r="L71" s="36"/>
      <c r="M71" s="6"/>
      <c r="N71" s="24"/>
      <c r="O71" s="6"/>
      <c r="P71" s="24"/>
      <c r="Q71" s="24">
        <f>SUM(D71,F71,H71,J71,L71,N71,P71)</f>
        <v>0</v>
      </c>
    </row>
    <row r="72" spans="1:17">
      <c r="A72" s="53" t="s">
        <v>15</v>
      </c>
      <c r="B72" s="54"/>
      <c r="C72" s="50"/>
      <c r="D72" s="52">
        <f>SUM(D69:D71)</f>
        <v>0</v>
      </c>
      <c r="E72" s="50"/>
      <c r="F72" s="52">
        <f>SUM(F69:F71)</f>
        <v>0</v>
      </c>
      <c r="G72" s="50"/>
      <c r="H72" s="52">
        <f>SUM(H69:H71)</f>
        <v>0</v>
      </c>
      <c r="I72" s="50"/>
      <c r="J72" s="52">
        <f>SUM(J69:J71)</f>
        <v>0</v>
      </c>
      <c r="K72" s="50"/>
      <c r="L72" s="52">
        <f>SUM(L69:L71)</f>
        <v>0</v>
      </c>
      <c r="M72" s="50"/>
      <c r="N72" s="52">
        <f>SUM(N69:N71)</f>
        <v>0</v>
      </c>
      <c r="O72" s="50"/>
      <c r="P72" s="52">
        <f>SUM(P69:P71)</f>
        <v>0</v>
      </c>
      <c r="Q72" s="52">
        <f>SUM(Q69:Q71)</f>
        <v>0</v>
      </c>
    </row>
    <row r="73" spans="1:17" ht="13" customHeight="1">
      <c r="A73" s="287" t="s">
        <v>28</v>
      </c>
      <c r="B73" s="1" t="s">
        <v>16</v>
      </c>
      <c r="C73" s="35"/>
      <c r="D73" s="36"/>
      <c r="E73" s="35"/>
      <c r="F73" s="36"/>
      <c r="G73" s="35"/>
      <c r="H73" s="36"/>
      <c r="I73" s="35"/>
      <c r="J73" s="36"/>
      <c r="K73" s="35"/>
      <c r="L73" s="36"/>
      <c r="M73" s="6"/>
      <c r="N73" s="24"/>
      <c r="O73" s="6"/>
      <c r="P73" s="24"/>
      <c r="Q73" s="24">
        <f>SUM(D73,F73,H73,J73,L73,N73,P73)</f>
        <v>0</v>
      </c>
    </row>
    <row r="74" spans="1:17" ht="13" customHeight="1">
      <c r="A74" s="288"/>
      <c r="B74" s="1" t="s">
        <v>17</v>
      </c>
      <c r="C74" s="35" t="s">
        <v>307</v>
      </c>
      <c r="D74" s="36">
        <v>155</v>
      </c>
      <c r="E74" s="35"/>
      <c r="F74" s="36"/>
      <c r="G74" s="35"/>
      <c r="H74" s="36"/>
      <c r="I74" s="35"/>
      <c r="J74" s="36"/>
      <c r="K74" s="35"/>
      <c r="L74" s="36"/>
      <c r="M74" s="6"/>
      <c r="N74" s="24"/>
      <c r="O74" s="6"/>
      <c r="P74" s="24"/>
      <c r="Q74" s="24">
        <f>SUM(D74,F74,H74,J74,L74,N74,P74)</f>
        <v>155</v>
      </c>
    </row>
    <row r="75" spans="1:17" ht="13" customHeight="1">
      <c r="A75" s="288"/>
      <c r="B75" s="1" t="s">
        <v>26</v>
      </c>
      <c r="C75" s="35"/>
      <c r="D75" s="36"/>
      <c r="E75" s="35" t="s">
        <v>125</v>
      </c>
      <c r="F75" s="36">
        <v>1509</v>
      </c>
      <c r="G75" s="35" t="s">
        <v>251</v>
      </c>
      <c r="H75" s="36">
        <f>439+1338</f>
        <v>1777</v>
      </c>
      <c r="I75" s="35" t="s">
        <v>125</v>
      </c>
      <c r="J75" s="36">
        <v>892</v>
      </c>
      <c r="K75" s="35" t="s">
        <v>125</v>
      </c>
      <c r="L75" s="36">
        <v>1434</v>
      </c>
      <c r="M75" s="6" t="s">
        <v>251</v>
      </c>
      <c r="N75" s="24">
        <f>439+397</f>
        <v>836</v>
      </c>
      <c r="O75" s="6" t="s">
        <v>293</v>
      </c>
      <c r="P75" s="24">
        <v>549</v>
      </c>
      <c r="Q75" s="24">
        <f>SUM(D75,F75,H75,J75,L75,N75,P75)</f>
        <v>6997</v>
      </c>
    </row>
    <row r="76" spans="1:17" ht="14">
      <c r="A76" s="288"/>
      <c r="B76" s="55" t="s">
        <v>18</v>
      </c>
      <c r="C76" s="50"/>
      <c r="D76" s="52">
        <f>SUM(D73:D75)</f>
        <v>155</v>
      </c>
      <c r="E76" s="50"/>
      <c r="F76" s="52">
        <f>SUM(F73:F75)</f>
        <v>1509</v>
      </c>
      <c r="G76" s="50"/>
      <c r="H76" s="52">
        <f>SUM(H73:H75)</f>
        <v>1777</v>
      </c>
      <c r="I76" s="50"/>
      <c r="J76" s="52">
        <f>SUM(J73:J75)</f>
        <v>892</v>
      </c>
      <c r="K76" s="50"/>
      <c r="L76" s="52">
        <f>SUM(L73:L75)</f>
        <v>1434</v>
      </c>
      <c r="M76" s="50"/>
      <c r="N76" s="52">
        <f>SUM(N73:N75)</f>
        <v>836</v>
      </c>
      <c r="O76" s="50"/>
      <c r="P76" s="52">
        <f>SUM(P73:P75)</f>
        <v>549</v>
      </c>
      <c r="Q76" s="52">
        <f>SUM(Q73:Q75)</f>
        <v>7152</v>
      </c>
    </row>
    <row r="77" spans="1:17" ht="14">
      <c r="A77" s="288"/>
      <c r="B77" s="1" t="s">
        <v>27</v>
      </c>
      <c r="C77" s="35"/>
      <c r="D77" s="36"/>
      <c r="E77" s="35"/>
      <c r="F77" s="36"/>
      <c r="G77" s="35"/>
      <c r="H77" s="36"/>
      <c r="I77" s="35"/>
      <c r="J77" s="36"/>
      <c r="K77" s="35"/>
      <c r="L77" s="36"/>
      <c r="M77" s="6"/>
      <c r="N77" s="24"/>
      <c r="O77" s="6"/>
      <c r="P77" s="24"/>
      <c r="Q77" s="24">
        <f>SUM(D77,F77,H77,J77,L77,N77,P77)</f>
        <v>0</v>
      </c>
    </row>
    <row r="78" spans="1:17" ht="14">
      <c r="A78" s="288"/>
      <c r="B78" s="1" t="s">
        <v>29</v>
      </c>
      <c r="C78" s="35"/>
      <c r="D78" s="36"/>
      <c r="E78" s="35"/>
      <c r="F78" s="36"/>
      <c r="G78" s="35"/>
      <c r="H78" s="36"/>
      <c r="I78" s="35"/>
      <c r="J78" s="36"/>
      <c r="K78" s="35"/>
      <c r="L78" s="36"/>
      <c r="M78" s="6"/>
      <c r="N78" s="24"/>
      <c r="O78" s="6"/>
      <c r="P78" s="24"/>
      <c r="Q78" s="24">
        <f t="shared" ref="Q78:Q84" si="14">SUM(D78,F78,H78,J78,L78,N78,P78)</f>
        <v>0</v>
      </c>
    </row>
    <row r="79" spans="1:17" ht="14">
      <c r="A79" s="288"/>
      <c r="B79" s="1" t="s">
        <v>20</v>
      </c>
      <c r="C79" s="35"/>
      <c r="D79" s="36"/>
      <c r="E79" s="35"/>
      <c r="F79" s="36"/>
      <c r="G79" s="35"/>
      <c r="H79" s="36"/>
      <c r="I79" s="35"/>
      <c r="J79" s="36"/>
      <c r="K79" s="35"/>
      <c r="L79" s="36"/>
      <c r="M79" s="6"/>
      <c r="N79" s="24"/>
      <c r="O79" s="6"/>
      <c r="P79" s="24"/>
      <c r="Q79" s="24">
        <f t="shared" si="14"/>
        <v>0</v>
      </c>
    </row>
    <row r="80" spans="1:17" ht="14">
      <c r="A80" s="288"/>
      <c r="B80" s="1" t="s">
        <v>21</v>
      </c>
      <c r="C80" s="35"/>
      <c r="D80" s="36"/>
      <c r="E80" s="35"/>
      <c r="F80" s="36"/>
      <c r="G80" s="35"/>
      <c r="H80" s="36"/>
      <c r="I80" s="35"/>
      <c r="J80" s="36"/>
      <c r="K80" s="35"/>
      <c r="L80" s="36"/>
      <c r="M80" s="6"/>
      <c r="N80" s="24"/>
      <c r="O80" s="6"/>
      <c r="P80" s="24"/>
      <c r="Q80" s="24">
        <f t="shared" si="14"/>
        <v>0</v>
      </c>
    </row>
    <row r="81" spans="1:17" ht="14">
      <c r="A81" s="288"/>
      <c r="B81" s="1" t="s">
        <v>22</v>
      </c>
      <c r="C81" s="35"/>
      <c r="D81" s="36"/>
      <c r="E81" s="35"/>
      <c r="F81" s="36"/>
      <c r="G81" s="35"/>
      <c r="H81" s="36"/>
      <c r="I81" s="35"/>
      <c r="J81" s="36"/>
      <c r="K81" s="35"/>
      <c r="L81" s="36"/>
      <c r="M81" s="6"/>
      <c r="N81" s="24"/>
      <c r="O81" s="6"/>
      <c r="P81" s="24"/>
      <c r="Q81" s="24">
        <f t="shared" si="14"/>
        <v>0</v>
      </c>
    </row>
    <row r="82" spans="1:17" ht="14">
      <c r="A82" s="288"/>
      <c r="B82" s="1" t="s">
        <v>23</v>
      </c>
      <c r="C82" s="35"/>
      <c r="D82" s="36"/>
      <c r="E82" s="35"/>
      <c r="F82" s="36"/>
      <c r="G82" s="35"/>
      <c r="H82" s="36"/>
      <c r="I82" s="35"/>
      <c r="J82" s="36"/>
      <c r="K82" s="35"/>
      <c r="L82" s="36"/>
      <c r="M82" s="6"/>
      <c r="N82" s="24"/>
      <c r="O82" s="6"/>
      <c r="P82" s="24"/>
      <c r="Q82" s="24">
        <f t="shared" si="14"/>
        <v>0</v>
      </c>
    </row>
    <row r="83" spans="1:17" ht="14">
      <c r="A83" s="288"/>
      <c r="B83" s="1" t="s">
        <v>19</v>
      </c>
      <c r="C83" s="35"/>
      <c r="D83" s="36"/>
      <c r="E83" s="35" t="s">
        <v>306</v>
      </c>
      <c r="F83" s="36">
        <v>4060</v>
      </c>
      <c r="G83" s="35"/>
      <c r="H83" s="36"/>
      <c r="I83" s="35"/>
      <c r="J83" s="36"/>
      <c r="K83" s="35"/>
      <c r="L83" s="36"/>
      <c r="M83" s="6"/>
      <c r="N83" s="24"/>
      <c r="O83" s="6"/>
      <c r="P83" s="24"/>
      <c r="Q83" s="24">
        <f t="shared" si="14"/>
        <v>4060</v>
      </c>
    </row>
    <row r="84" spans="1:17" ht="14">
      <c r="A84" s="288"/>
      <c r="B84" s="1" t="s">
        <v>30</v>
      </c>
      <c r="C84" s="35"/>
      <c r="D84" s="36"/>
      <c r="E84" s="35"/>
      <c r="F84" s="36"/>
      <c r="G84" s="35"/>
      <c r="H84" s="36"/>
      <c r="I84" s="35"/>
      <c r="J84" s="36"/>
      <c r="K84" s="35"/>
      <c r="L84" s="36"/>
      <c r="M84" s="6"/>
      <c r="N84" s="24"/>
      <c r="O84" s="6"/>
      <c r="P84" s="24"/>
      <c r="Q84" s="24">
        <f t="shared" si="14"/>
        <v>0</v>
      </c>
    </row>
    <row r="85" spans="1:17" ht="14">
      <c r="A85" s="289"/>
      <c r="B85" s="55" t="s">
        <v>18</v>
      </c>
      <c r="C85" s="52"/>
      <c r="D85" s="52">
        <f>SUM(D77:D84)</f>
        <v>0</v>
      </c>
      <c r="E85" s="52"/>
      <c r="F85" s="52">
        <f>SUM(F77:F84)</f>
        <v>4060</v>
      </c>
      <c r="G85" s="52"/>
      <c r="H85" s="52">
        <f>SUM(H77:H84)</f>
        <v>0</v>
      </c>
      <c r="I85" s="52"/>
      <c r="J85" s="52">
        <f>SUM(J77:J84)</f>
        <v>0</v>
      </c>
      <c r="K85" s="52"/>
      <c r="L85" s="52">
        <f>SUM(L77:L84)</f>
        <v>0</v>
      </c>
      <c r="M85" s="52"/>
      <c r="N85" s="52">
        <f>SUM(N77:N84)</f>
        <v>0</v>
      </c>
      <c r="O85" s="52"/>
      <c r="P85" s="52">
        <f>SUM(P77:P84)</f>
        <v>0</v>
      </c>
      <c r="Q85" s="52">
        <f>SUM(Q77:Q84)</f>
        <v>4060</v>
      </c>
    </row>
    <row r="86" spans="1:17">
      <c r="A86" s="53" t="s">
        <v>24</v>
      </c>
      <c r="B86" s="54"/>
      <c r="C86" s="52"/>
      <c r="D86" s="52">
        <f>D76+D85</f>
        <v>155</v>
      </c>
      <c r="E86" s="52"/>
      <c r="F86" s="52">
        <f>F76+F85</f>
        <v>5569</v>
      </c>
      <c r="G86" s="52"/>
      <c r="H86" s="52">
        <f>H76+H85</f>
        <v>1777</v>
      </c>
      <c r="I86" s="52"/>
      <c r="J86" s="52">
        <f>J76+J85</f>
        <v>892</v>
      </c>
      <c r="K86" s="52"/>
      <c r="L86" s="52">
        <f>L76+L85</f>
        <v>1434</v>
      </c>
      <c r="M86" s="52"/>
      <c r="N86" s="52">
        <f>N76+N85</f>
        <v>836</v>
      </c>
      <c r="O86" s="52"/>
      <c r="P86" s="52">
        <f>P76+P85</f>
        <v>549</v>
      </c>
      <c r="Q86" s="52">
        <f>Q76+Q85</f>
        <v>11212</v>
      </c>
    </row>
    <row r="87" spans="1:17">
      <c r="A87" s="57" t="s">
        <v>25</v>
      </c>
      <c r="B87" s="56"/>
      <c r="C87" s="58"/>
      <c r="D87" s="58">
        <f>D68+D72-D86</f>
        <v>74869</v>
      </c>
      <c r="E87" s="58"/>
      <c r="F87" s="58">
        <f>F68+F72-F86</f>
        <v>69300</v>
      </c>
      <c r="G87" s="58"/>
      <c r="H87" s="58">
        <f>H68+H72-H86</f>
        <v>67523</v>
      </c>
      <c r="I87" s="58"/>
      <c r="J87" s="58">
        <f>J68+J72-J86</f>
        <v>66631</v>
      </c>
      <c r="K87" s="58"/>
      <c r="L87" s="58">
        <f>L68+L72-L86</f>
        <v>65197</v>
      </c>
      <c r="M87" s="58"/>
      <c r="N87" s="58">
        <f>N68+N72-N86</f>
        <v>64361</v>
      </c>
      <c r="O87" s="58"/>
      <c r="P87" s="58">
        <f>P68+P72-P86</f>
        <v>63812</v>
      </c>
      <c r="Q87" s="58">
        <f>Q68+Q72-Q86</f>
        <v>63812</v>
      </c>
    </row>
    <row r="88" spans="1:17">
      <c r="A88" s="13" t="s">
        <v>12</v>
      </c>
      <c r="B88" s="14"/>
      <c r="C88" s="26"/>
      <c r="D88" s="27"/>
      <c r="E88" s="26"/>
      <c r="F88" s="27"/>
      <c r="G88" s="26"/>
      <c r="H88" s="27"/>
      <c r="I88" s="26"/>
      <c r="J88" s="27"/>
      <c r="K88" s="26"/>
      <c r="L88" s="27"/>
      <c r="M88" s="13"/>
      <c r="N88" s="14"/>
      <c r="O88" s="13"/>
      <c r="P88" s="14"/>
      <c r="Q88" s="7"/>
    </row>
    <row r="89" spans="1:17">
      <c r="A89" s="17"/>
      <c r="B89" s="18"/>
      <c r="C89" s="28"/>
      <c r="D89" s="29"/>
      <c r="E89" s="28"/>
      <c r="F89" s="29"/>
      <c r="G89" s="28"/>
      <c r="H89" s="29"/>
      <c r="I89" s="28"/>
      <c r="J89" s="29"/>
      <c r="K89" s="28"/>
      <c r="L89" s="29"/>
      <c r="M89" s="17"/>
      <c r="N89" s="18"/>
      <c r="O89" s="17"/>
      <c r="P89" s="18"/>
      <c r="Q89" s="19"/>
    </row>
    <row r="90" spans="1:17">
      <c r="A90" s="17"/>
      <c r="B90" s="18"/>
      <c r="C90" s="28"/>
      <c r="D90" s="29"/>
      <c r="E90" s="28"/>
      <c r="F90" s="29"/>
      <c r="G90" s="28"/>
      <c r="H90" s="29"/>
      <c r="I90" s="28"/>
      <c r="J90" s="29"/>
      <c r="K90" s="28"/>
      <c r="L90" s="29"/>
      <c r="M90" s="17"/>
      <c r="N90" s="18"/>
      <c r="O90" s="17"/>
      <c r="P90" s="18"/>
      <c r="Q90" s="19"/>
    </row>
    <row r="91" spans="1:17">
      <c r="A91" s="17"/>
      <c r="B91" s="18"/>
      <c r="C91" s="28"/>
      <c r="D91" s="29"/>
      <c r="E91" s="28"/>
      <c r="F91" s="29"/>
      <c r="G91" s="28"/>
      <c r="H91" s="29"/>
      <c r="I91" s="28"/>
      <c r="J91" s="29"/>
      <c r="K91" s="28"/>
      <c r="L91" s="29"/>
      <c r="M91" s="17"/>
      <c r="N91" s="18"/>
      <c r="O91" s="17"/>
      <c r="P91" s="18"/>
      <c r="Q91" s="19"/>
    </row>
    <row r="92" spans="1:17">
      <c r="A92" s="17"/>
      <c r="B92" s="18"/>
      <c r="C92" s="28"/>
      <c r="D92" s="29"/>
      <c r="E92" s="28"/>
      <c r="F92" s="29"/>
      <c r="G92" s="28"/>
      <c r="H92" s="29"/>
      <c r="I92" s="28"/>
      <c r="J92" s="29"/>
      <c r="K92" s="28"/>
      <c r="L92" s="29"/>
      <c r="M92" s="17"/>
      <c r="N92" s="18"/>
      <c r="O92" s="17"/>
      <c r="P92" s="18"/>
      <c r="Q92" s="19"/>
    </row>
    <row r="93" spans="1:17">
      <c r="A93" s="17"/>
      <c r="B93" s="18"/>
      <c r="C93" s="28"/>
      <c r="D93" s="29"/>
      <c r="E93" s="28"/>
      <c r="F93" s="29"/>
      <c r="G93" s="28"/>
      <c r="H93" s="29"/>
      <c r="I93" s="28"/>
      <c r="J93" s="29"/>
      <c r="K93" s="28"/>
      <c r="L93" s="29"/>
      <c r="M93" s="17"/>
      <c r="N93" s="18"/>
      <c r="O93" s="17"/>
      <c r="P93" s="18"/>
      <c r="Q93" s="19"/>
    </row>
    <row r="94" spans="1:17">
      <c r="A94" s="17"/>
      <c r="B94" s="18"/>
      <c r="C94" s="28"/>
      <c r="D94" s="29"/>
      <c r="E94" s="28"/>
      <c r="F94" s="29"/>
      <c r="G94" s="28"/>
      <c r="H94" s="29"/>
      <c r="I94" s="28"/>
      <c r="J94" s="29"/>
      <c r="K94" s="28"/>
      <c r="L94" s="29"/>
      <c r="M94" s="17"/>
      <c r="N94" s="18"/>
      <c r="O94" s="17"/>
      <c r="P94" s="18"/>
      <c r="Q94" s="19"/>
    </row>
    <row r="95" spans="1:17">
      <c r="A95" s="15"/>
      <c r="B95" s="16"/>
      <c r="C95" s="30"/>
      <c r="D95" s="31"/>
      <c r="E95" s="30"/>
      <c r="F95" s="31"/>
      <c r="G95" s="30"/>
      <c r="H95" s="31"/>
      <c r="I95" s="30"/>
      <c r="J95" s="31"/>
      <c r="K95" s="30"/>
      <c r="L95" s="31"/>
      <c r="M95" s="15"/>
      <c r="N95" s="16"/>
      <c r="O95" s="15"/>
      <c r="P95" s="16"/>
      <c r="Q95" s="5"/>
    </row>
    <row r="97" spans="1:17">
      <c r="A97" s="21" t="str">
        <f>A1</f>
        <v>2021年</v>
      </c>
      <c r="B97" s="21"/>
      <c r="C97" s="21" t="str">
        <f>C1</f>
        <v>6月</v>
      </c>
      <c r="D97" s="4" t="s">
        <v>45</v>
      </c>
    </row>
    <row r="98" spans="1:17" ht="11.25" customHeight="1">
      <c r="A98" s="283"/>
      <c r="B98" s="284"/>
      <c r="C98" s="32">
        <v>20</v>
      </c>
      <c r="D98" s="12" t="s">
        <v>33</v>
      </c>
      <c r="E98" s="33">
        <v>21</v>
      </c>
      <c r="F98" s="22" t="s">
        <v>34</v>
      </c>
      <c r="G98" s="33">
        <v>22</v>
      </c>
      <c r="H98" s="22" t="s">
        <v>37</v>
      </c>
      <c r="I98" s="33">
        <v>23</v>
      </c>
      <c r="J98" s="22" t="s">
        <v>38</v>
      </c>
      <c r="K98" s="33">
        <v>24</v>
      </c>
      <c r="L98" s="22" t="s">
        <v>39</v>
      </c>
      <c r="M98" s="2">
        <v>25</v>
      </c>
      <c r="N98" s="22" t="s">
        <v>40</v>
      </c>
      <c r="O98" s="2">
        <v>26</v>
      </c>
      <c r="P98" s="22" t="s">
        <v>41</v>
      </c>
      <c r="Q98" s="290" t="s">
        <v>42</v>
      </c>
    </row>
    <row r="99" spans="1:17" ht="11.25" customHeight="1">
      <c r="A99" s="285"/>
      <c r="B99" s="286"/>
      <c r="C99" s="34" t="s">
        <v>31</v>
      </c>
      <c r="D99" s="34" t="s">
        <v>32</v>
      </c>
      <c r="E99" s="34" t="s">
        <v>31</v>
      </c>
      <c r="F99" s="34" t="s">
        <v>32</v>
      </c>
      <c r="G99" s="34" t="s">
        <v>31</v>
      </c>
      <c r="H99" s="34" t="s">
        <v>32</v>
      </c>
      <c r="I99" s="34" t="s">
        <v>31</v>
      </c>
      <c r="J99" s="34" t="s">
        <v>32</v>
      </c>
      <c r="K99" s="34" t="s">
        <v>31</v>
      </c>
      <c r="L99" s="34" t="s">
        <v>32</v>
      </c>
      <c r="M99" s="11" t="s">
        <v>31</v>
      </c>
      <c r="N99" s="11" t="s">
        <v>32</v>
      </c>
      <c r="O99" s="11" t="s">
        <v>31</v>
      </c>
      <c r="P99" s="11" t="s">
        <v>32</v>
      </c>
      <c r="Q99" s="291"/>
    </row>
    <row r="100" spans="1:17">
      <c r="A100" s="53" t="s">
        <v>13</v>
      </c>
      <c r="B100" s="54"/>
      <c r="C100" s="50"/>
      <c r="D100" s="51">
        <f>P87</f>
        <v>63812</v>
      </c>
      <c r="E100" s="50"/>
      <c r="F100" s="52">
        <f>D119</f>
        <v>63159</v>
      </c>
      <c r="G100" s="50"/>
      <c r="H100" s="52">
        <f>F119</f>
        <v>62338</v>
      </c>
      <c r="I100" s="50"/>
      <c r="J100" s="52">
        <f>H119</f>
        <v>61577</v>
      </c>
      <c r="K100" s="50"/>
      <c r="L100" s="52">
        <f>J119</f>
        <v>60051</v>
      </c>
      <c r="M100" s="50"/>
      <c r="N100" s="52">
        <f>L119</f>
        <v>58569</v>
      </c>
      <c r="O100" s="50"/>
      <c r="P100" s="52">
        <f>N119</f>
        <v>57563</v>
      </c>
      <c r="Q100" s="51">
        <f>D100</f>
        <v>63812</v>
      </c>
    </row>
    <row r="101" spans="1:17" ht="13" customHeight="1">
      <c r="A101" s="280" t="s">
        <v>36</v>
      </c>
      <c r="B101" s="5" t="s">
        <v>55</v>
      </c>
      <c r="C101" s="35"/>
      <c r="D101" s="36"/>
      <c r="E101" s="35"/>
      <c r="F101" s="36"/>
      <c r="G101" s="35"/>
      <c r="H101" s="36"/>
      <c r="I101" s="35"/>
      <c r="J101" s="36"/>
      <c r="K101" s="35"/>
      <c r="L101" s="36"/>
      <c r="M101" s="6"/>
      <c r="N101" s="24"/>
      <c r="O101" s="6"/>
      <c r="P101" s="24"/>
      <c r="Q101" s="24">
        <f>SUM(D101,F101,H101,J101,L101,N101,P101)</f>
        <v>0</v>
      </c>
    </row>
    <row r="102" spans="1:17">
      <c r="A102" s="281"/>
      <c r="B102" s="6" t="s">
        <v>11</v>
      </c>
      <c r="C102" s="35"/>
      <c r="D102" s="36"/>
      <c r="E102" s="35"/>
      <c r="F102" s="36"/>
      <c r="G102" s="35"/>
      <c r="H102" s="36"/>
      <c r="I102" s="35"/>
      <c r="J102" s="36"/>
      <c r="K102" s="35"/>
      <c r="L102" s="36"/>
      <c r="M102" s="6"/>
      <c r="N102" s="24"/>
      <c r="O102" s="6"/>
      <c r="P102" s="24"/>
      <c r="Q102" s="24">
        <f>SUM(D102,F102,H102,J102,L102,N102,P102)</f>
        <v>0</v>
      </c>
    </row>
    <row r="103" spans="1:17">
      <c r="A103" s="282"/>
      <c r="B103" s="7" t="s">
        <v>14</v>
      </c>
      <c r="C103" s="35"/>
      <c r="D103" s="36"/>
      <c r="E103" s="35"/>
      <c r="F103" s="36"/>
      <c r="G103" s="35"/>
      <c r="H103" s="36"/>
      <c r="I103" s="35"/>
      <c r="J103" s="36"/>
      <c r="K103" s="35"/>
      <c r="L103" s="36"/>
      <c r="M103" s="6"/>
      <c r="N103" s="24"/>
      <c r="O103" s="6"/>
      <c r="P103" s="24"/>
      <c r="Q103" s="24">
        <f>SUM(D103,F103,H103,J103,L103,N103,P103)</f>
        <v>0</v>
      </c>
    </row>
    <row r="104" spans="1:17">
      <c r="A104" s="53" t="s">
        <v>15</v>
      </c>
      <c r="B104" s="54"/>
      <c r="C104" s="50"/>
      <c r="D104" s="52">
        <f>SUM(D101:D103)</f>
        <v>0</v>
      </c>
      <c r="E104" s="50"/>
      <c r="F104" s="52">
        <f>SUM(F101:F103)</f>
        <v>0</v>
      </c>
      <c r="G104" s="50"/>
      <c r="H104" s="52">
        <f>SUM(H101:H103)</f>
        <v>0</v>
      </c>
      <c r="I104" s="50"/>
      <c r="J104" s="52">
        <f>SUM(J101:J103)</f>
        <v>0</v>
      </c>
      <c r="K104" s="50"/>
      <c r="L104" s="52">
        <f>SUM(L101:L103)</f>
        <v>0</v>
      </c>
      <c r="M104" s="50"/>
      <c r="N104" s="52">
        <f>SUM(N101:N103)</f>
        <v>0</v>
      </c>
      <c r="O104" s="50"/>
      <c r="P104" s="52">
        <f>SUM(P101:P103)</f>
        <v>0</v>
      </c>
      <c r="Q104" s="52">
        <f>SUM(Q101:Q103)</f>
        <v>0</v>
      </c>
    </row>
    <row r="105" spans="1:17" ht="13" customHeight="1">
      <c r="A105" s="287" t="s">
        <v>28</v>
      </c>
      <c r="B105" s="1" t="s">
        <v>16</v>
      </c>
      <c r="C105" s="35"/>
      <c r="D105" s="36"/>
      <c r="E105" s="35"/>
      <c r="F105" s="36"/>
      <c r="G105" s="35"/>
      <c r="H105" s="36"/>
      <c r="I105" s="35"/>
      <c r="J105" s="36"/>
      <c r="K105" s="35"/>
      <c r="L105" s="36"/>
      <c r="M105" s="6"/>
      <c r="N105" s="24"/>
      <c r="O105" s="6"/>
      <c r="P105" s="24"/>
      <c r="Q105" s="24">
        <f>SUM(D105,F105,H105,J105,L105,N105,P105)</f>
        <v>0</v>
      </c>
    </row>
    <row r="106" spans="1:17" ht="13" customHeight="1">
      <c r="A106" s="288"/>
      <c r="B106" s="1" t="s">
        <v>17</v>
      </c>
      <c r="C106" s="35" t="s">
        <v>309</v>
      </c>
      <c r="D106" s="36">
        <v>330</v>
      </c>
      <c r="E106" s="35"/>
      <c r="F106" s="36"/>
      <c r="G106" s="35" t="s">
        <v>268</v>
      </c>
      <c r="H106" s="36">
        <v>761</v>
      </c>
      <c r="I106" s="35"/>
      <c r="J106" s="36"/>
      <c r="K106" s="35"/>
      <c r="L106" s="36"/>
      <c r="M106" s="6"/>
      <c r="N106" s="24"/>
      <c r="O106" s="6" t="s">
        <v>268</v>
      </c>
      <c r="P106" s="24">
        <v>2128</v>
      </c>
      <c r="Q106" s="24">
        <f>SUM(D106,F106,H106,J106,L106,N106,P106)</f>
        <v>3219</v>
      </c>
    </row>
    <row r="107" spans="1:17" ht="13" customHeight="1">
      <c r="A107" s="288"/>
      <c r="B107" s="1" t="s">
        <v>26</v>
      </c>
      <c r="C107" s="35" t="s">
        <v>300</v>
      </c>
      <c r="D107" s="36">
        <v>323</v>
      </c>
      <c r="E107" s="35" t="s">
        <v>138</v>
      </c>
      <c r="F107" s="36">
        <v>821</v>
      </c>
      <c r="G107" s="35"/>
      <c r="H107" s="36"/>
      <c r="I107" s="35" t="s">
        <v>315</v>
      </c>
      <c r="J107" s="36">
        <f>715+571</f>
        <v>1286</v>
      </c>
      <c r="K107" s="35" t="s">
        <v>138</v>
      </c>
      <c r="L107" s="36">
        <v>1482</v>
      </c>
      <c r="M107" s="6" t="s">
        <v>124</v>
      </c>
      <c r="N107" s="24">
        <v>1006</v>
      </c>
      <c r="O107" s="6"/>
      <c r="P107" s="24"/>
      <c r="Q107" s="24">
        <f>SUM(D107,F107,H107,J107,L107,N107,P107)</f>
        <v>4918</v>
      </c>
    </row>
    <row r="108" spans="1:17" ht="14">
      <c r="A108" s="288"/>
      <c r="B108" s="55" t="s">
        <v>18</v>
      </c>
      <c r="C108" s="50"/>
      <c r="D108" s="52">
        <f>SUM(D105:D107)</f>
        <v>653</v>
      </c>
      <c r="E108" s="50"/>
      <c r="F108" s="52">
        <f>SUM(F105:F107)</f>
        <v>821</v>
      </c>
      <c r="G108" s="50"/>
      <c r="H108" s="52">
        <f>SUM(H105:H107)</f>
        <v>761</v>
      </c>
      <c r="I108" s="50"/>
      <c r="J108" s="52">
        <f>SUM(J105:J107)</f>
        <v>1286</v>
      </c>
      <c r="K108" s="50"/>
      <c r="L108" s="52">
        <f>SUM(L105:L107)</f>
        <v>1482</v>
      </c>
      <c r="M108" s="50"/>
      <c r="N108" s="52">
        <f>SUM(N105:N107)</f>
        <v>1006</v>
      </c>
      <c r="O108" s="50"/>
      <c r="P108" s="52">
        <f>SUM(P105:P107)</f>
        <v>2128</v>
      </c>
      <c r="Q108" s="52">
        <f>SUM(Q105:Q107)</f>
        <v>8137</v>
      </c>
    </row>
    <row r="109" spans="1:17" ht="14">
      <c r="A109" s="288"/>
      <c r="B109" s="1" t="s">
        <v>27</v>
      </c>
      <c r="C109" s="35"/>
      <c r="D109" s="36"/>
      <c r="E109" s="35"/>
      <c r="F109" s="36"/>
      <c r="G109" s="35"/>
      <c r="H109" s="36"/>
      <c r="I109" s="35"/>
      <c r="J109" s="36"/>
      <c r="K109" s="35"/>
      <c r="L109" s="36"/>
      <c r="M109" s="6"/>
      <c r="N109" s="24"/>
      <c r="O109" s="6"/>
      <c r="P109" s="24"/>
      <c r="Q109" s="24">
        <f t="shared" ref="Q109:Q116" si="15">SUM(D109,F109,H109,J109,L109,N109,P109)</f>
        <v>0</v>
      </c>
    </row>
    <row r="110" spans="1:17" ht="14">
      <c r="A110" s="288"/>
      <c r="B110" s="1" t="s">
        <v>29</v>
      </c>
      <c r="C110" s="35"/>
      <c r="D110" s="36"/>
      <c r="E110" s="35"/>
      <c r="F110" s="36"/>
      <c r="G110" s="35"/>
      <c r="H110" s="36"/>
      <c r="I110" s="35"/>
      <c r="J110" s="36"/>
      <c r="K110" s="35"/>
      <c r="L110" s="36"/>
      <c r="M110" s="35"/>
      <c r="N110" s="36"/>
      <c r="O110" s="6"/>
      <c r="P110" s="24"/>
      <c r="Q110" s="24">
        <f t="shared" si="15"/>
        <v>0</v>
      </c>
    </row>
    <row r="111" spans="1:17" ht="14">
      <c r="A111" s="288"/>
      <c r="B111" s="1" t="s">
        <v>20</v>
      </c>
      <c r="C111" s="35"/>
      <c r="D111" s="36"/>
      <c r="E111" s="35"/>
      <c r="F111" s="36"/>
      <c r="G111" s="35"/>
      <c r="H111" s="36"/>
      <c r="I111" s="35"/>
      <c r="J111" s="36"/>
      <c r="K111" s="35"/>
      <c r="L111" s="36"/>
      <c r="M111" s="35"/>
      <c r="N111" s="36"/>
      <c r="O111" s="6"/>
      <c r="P111" s="24"/>
      <c r="Q111" s="24">
        <f t="shared" si="15"/>
        <v>0</v>
      </c>
    </row>
    <row r="112" spans="1:17" ht="14">
      <c r="A112" s="288"/>
      <c r="B112" s="1" t="s">
        <v>21</v>
      </c>
      <c r="C112" s="35"/>
      <c r="D112" s="36"/>
      <c r="E112" s="35"/>
      <c r="F112" s="36"/>
      <c r="G112" s="35"/>
      <c r="H112" s="36"/>
      <c r="I112" s="35"/>
      <c r="J112" s="36"/>
      <c r="K112" s="35"/>
      <c r="L112" s="36"/>
      <c r="M112" s="6"/>
      <c r="N112" s="24"/>
      <c r="O112" s="6"/>
      <c r="P112" s="24"/>
      <c r="Q112" s="24">
        <f t="shared" si="15"/>
        <v>0</v>
      </c>
    </row>
    <row r="113" spans="1:17" ht="14">
      <c r="A113" s="288"/>
      <c r="B113" s="1" t="s">
        <v>22</v>
      </c>
      <c r="C113" s="35"/>
      <c r="D113" s="36"/>
      <c r="E113" s="35"/>
      <c r="F113" s="36"/>
      <c r="G113" s="35"/>
      <c r="H113" s="36"/>
      <c r="I113" s="35"/>
      <c r="J113" s="36"/>
      <c r="K113" s="35"/>
      <c r="L113" s="36"/>
      <c r="M113" s="6"/>
      <c r="N113" s="24"/>
      <c r="O113" s="6"/>
      <c r="P113" s="24"/>
      <c r="Q113" s="24">
        <f t="shared" si="15"/>
        <v>0</v>
      </c>
    </row>
    <row r="114" spans="1:17" ht="14">
      <c r="A114" s="288"/>
      <c r="B114" s="1" t="s">
        <v>23</v>
      </c>
      <c r="C114" s="35"/>
      <c r="D114" s="36"/>
      <c r="E114" s="35"/>
      <c r="F114" s="36"/>
      <c r="G114" s="35"/>
      <c r="H114" s="36"/>
      <c r="I114" s="35"/>
      <c r="J114" s="36"/>
      <c r="K114" s="35"/>
      <c r="L114" s="36"/>
      <c r="M114" s="6"/>
      <c r="N114" s="24"/>
      <c r="O114" s="6" t="s">
        <v>312</v>
      </c>
      <c r="P114" s="24">
        <v>2184</v>
      </c>
      <c r="Q114" s="24">
        <f t="shared" si="15"/>
        <v>2184</v>
      </c>
    </row>
    <row r="115" spans="1:17" ht="14">
      <c r="A115" s="288"/>
      <c r="B115" s="1" t="s">
        <v>19</v>
      </c>
      <c r="C115" s="35"/>
      <c r="D115" s="36"/>
      <c r="E115" s="35"/>
      <c r="F115" s="36"/>
      <c r="G115" s="35"/>
      <c r="H115" s="36"/>
      <c r="I115" s="35" t="s">
        <v>272</v>
      </c>
      <c r="J115" s="36">
        <v>240</v>
      </c>
      <c r="K115" s="35"/>
      <c r="L115" s="36"/>
      <c r="M115" s="6"/>
      <c r="N115" s="24"/>
      <c r="O115" s="6"/>
      <c r="P115" s="24"/>
      <c r="Q115" s="24">
        <f t="shared" si="15"/>
        <v>240</v>
      </c>
    </row>
    <row r="116" spans="1:17" ht="14">
      <c r="A116" s="288"/>
      <c r="B116" s="1" t="s">
        <v>30</v>
      </c>
      <c r="C116" s="35"/>
      <c r="D116" s="36"/>
      <c r="E116" s="35"/>
      <c r="F116" s="36"/>
      <c r="G116" s="35"/>
      <c r="H116" s="36"/>
      <c r="I116" s="35"/>
      <c r="J116" s="36"/>
      <c r="K116" s="35"/>
      <c r="L116" s="36"/>
      <c r="M116" s="6"/>
      <c r="N116" s="24"/>
      <c r="O116" s="6"/>
      <c r="P116" s="24"/>
      <c r="Q116" s="24">
        <f t="shared" si="15"/>
        <v>0</v>
      </c>
    </row>
    <row r="117" spans="1:17" ht="14">
      <c r="A117" s="289"/>
      <c r="B117" s="55" t="s">
        <v>18</v>
      </c>
      <c r="C117" s="52"/>
      <c r="D117" s="52">
        <f>SUM(D109:D116)</f>
        <v>0</v>
      </c>
      <c r="E117" s="52"/>
      <c r="F117" s="52">
        <f>SUM(F109:F116)</f>
        <v>0</v>
      </c>
      <c r="G117" s="52"/>
      <c r="H117" s="52">
        <f>SUM(H109:H116)</f>
        <v>0</v>
      </c>
      <c r="I117" s="52"/>
      <c r="J117" s="52">
        <f>SUM(J109:J116)</f>
        <v>240</v>
      </c>
      <c r="K117" s="52"/>
      <c r="L117" s="52">
        <f>SUM(L109:L116)</f>
        <v>0</v>
      </c>
      <c r="M117" s="52"/>
      <c r="N117" s="52">
        <f>SUM(N109:N116)</f>
        <v>0</v>
      </c>
      <c r="O117" s="52"/>
      <c r="P117" s="52">
        <f>SUM(P109:P116)</f>
        <v>2184</v>
      </c>
      <c r="Q117" s="52">
        <f>SUM(Q109:Q116)</f>
        <v>2424</v>
      </c>
    </row>
    <row r="118" spans="1:17">
      <c r="A118" s="53" t="s">
        <v>24</v>
      </c>
      <c r="B118" s="54"/>
      <c r="C118" s="52"/>
      <c r="D118" s="52">
        <f>D108+D117</f>
        <v>653</v>
      </c>
      <c r="E118" s="52"/>
      <c r="F118" s="52">
        <f>F108+F117</f>
        <v>821</v>
      </c>
      <c r="G118" s="52"/>
      <c r="H118" s="52">
        <f>H108+H117</f>
        <v>761</v>
      </c>
      <c r="I118" s="52"/>
      <c r="J118" s="52">
        <f>J108+J117</f>
        <v>1526</v>
      </c>
      <c r="K118" s="52"/>
      <c r="L118" s="52">
        <f>L108+L117</f>
        <v>1482</v>
      </c>
      <c r="M118" s="52"/>
      <c r="N118" s="52">
        <f>N108+N117</f>
        <v>1006</v>
      </c>
      <c r="O118" s="52"/>
      <c r="P118" s="52">
        <f>P108+P117</f>
        <v>4312</v>
      </c>
      <c r="Q118" s="52">
        <f>Q108+Q117</f>
        <v>10561</v>
      </c>
    </row>
    <row r="119" spans="1:17">
      <c r="A119" s="57" t="s">
        <v>25</v>
      </c>
      <c r="B119" s="56"/>
      <c r="C119" s="58"/>
      <c r="D119" s="58">
        <f>D100+D104-D118</f>
        <v>63159</v>
      </c>
      <c r="E119" s="58"/>
      <c r="F119" s="58">
        <f>F100+F104-F118</f>
        <v>62338</v>
      </c>
      <c r="G119" s="58"/>
      <c r="H119" s="58">
        <f>H100+H104-H118</f>
        <v>61577</v>
      </c>
      <c r="I119" s="58"/>
      <c r="J119" s="58">
        <f>J100+J104-J118</f>
        <v>60051</v>
      </c>
      <c r="K119" s="58"/>
      <c r="L119" s="58">
        <f>L100+L104-L118</f>
        <v>58569</v>
      </c>
      <c r="M119" s="58"/>
      <c r="N119" s="58">
        <f>N100+N104-N118</f>
        <v>57563</v>
      </c>
      <c r="O119" s="58"/>
      <c r="P119" s="58">
        <f>P100+P104-P118</f>
        <v>53251</v>
      </c>
      <c r="Q119" s="58">
        <f>Q100+Q104-Q118</f>
        <v>53251</v>
      </c>
    </row>
    <row r="120" spans="1:17">
      <c r="A120" s="13" t="s">
        <v>12</v>
      </c>
      <c r="B120" s="14"/>
      <c r="C120" s="26"/>
      <c r="D120" s="27"/>
      <c r="E120" s="26"/>
      <c r="F120" s="27"/>
      <c r="G120" s="26"/>
      <c r="H120" s="27"/>
      <c r="I120" s="26"/>
      <c r="J120" s="27"/>
      <c r="K120" s="26"/>
      <c r="L120" s="27"/>
      <c r="M120" s="13"/>
      <c r="N120" s="14"/>
      <c r="O120" s="13"/>
      <c r="P120" s="14"/>
      <c r="Q120" s="7"/>
    </row>
    <row r="121" spans="1:17">
      <c r="A121" s="17"/>
      <c r="B121" s="18"/>
      <c r="C121" s="28"/>
      <c r="D121" s="29"/>
      <c r="E121" s="28"/>
      <c r="F121" s="29"/>
      <c r="G121" s="28"/>
      <c r="H121" s="29"/>
      <c r="I121" s="28"/>
      <c r="J121" s="29"/>
      <c r="K121" s="28"/>
      <c r="L121" s="29"/>
      <c r="M121" s="17"/>
      <c r="N121" s="18"/>
      <c r="O121" s="17"/>
      <c r="P121" s="18"/>
      <c r="Q121" s="19"/>
    </row>
    <row r="122" spans="1:17">
      <c r="A122" s="17"/>
      <c r="B122" s="18"/>
      <c r="C122" s="28"/>
      <c r="D122" s="29"/>
      <c r="E122" s="28"/>
      <c r="F122" s="29"/>
      <c r="G122" s="28"/>
      <c r="H122" s="29"/>
      <c r="I122" s="28"/>
      <c r="J122" s="29"/>
      <c r="K122" s="28"/>
      <c r="L122" s="29"/>
      <c r="M122" s="17"/>
      <c r="N122" s="18"/>
      <c r="O122" s="17"/>
      <c r="P122" s="18"/>
      <c r="Q122" s="19"/>
    </row>
    <row r="123" spans="1:17">
      <c r="A123" s="17"/>
      <c r="B123" s="18"/>
      <c r="C123" s="28"/>
      <c r="D123" s="29"/>
      <c r="E123" s="28"/>
      <c r="F123" s="29"/>
      <c r="G123" s="28"/>
      <c r="H123" s="29"/>
      <c r="I123" s="28"/>
      <c r="J123" s="29"/>
      <c r="K123" s="28"/>
      <c r="L123" s="29"/>
      <c r="M123" s="17"/>
      <c r="N123" s="18"/>
      <c r="O123" s="17"/>
      <c r="P123" s="18"/>
      <c r="Q123" s="19"/>
    </row>
    <row r="124" spans="1:17">
      <c r="A124" s="17"/>
      <c r="B124" s="18"/>
      <c r="C124" s="28"/>
      <c r="D124" s="29"/>
      <c r="E124" s="28"/>
      <c r="F124" s="29"/>
      <c r="G124" s="28"/>
      <c r="H124" s="29"/>
      <c r="I124" s="28"/>
      <c r="J124" s="29"/>
      <c r="K124" s="28"/>
      <c r="L124" s="29"/>
      <c r="M124" s="17"/>
      <c r="N124" s="18"/>
      <c r="O124" s="17"/>
      <c r="P124" s="18"/>
      <c r="Q124" s="19"/>
    </row>
    <row r="125" spans="1:17">
      <c r="A125" s="17"/>
      <c r="B125" s="18"/>
      <c r="C125" s="28"/>
      <c r="D125" s="29"/>
      <c r="E125" s="28"/>
      <c r="F125" s="29"/>
      <c r="G125" s="28"/>
      <c r="H125" s="29"/>
      <c r="I125" s="28"/>
      <c r="J125" s="29"/>
      <c r="K125" s="28"/>
      <c r="L125" s="29"/>
      <c r="M125" s="17"/>
      <c r="N125" s="18"/>
      <c r="O125" s="17"/>
      <c r="P125" s="18"/>
      <c r="Q125" s="19"/>
    </row>
    <row r="126" spans="1:17">
      <c r="A126" s="17"/>
      <c r="B126" s="18"/>
      <c r="C126" s="28"/>
      <c r="D126" s="29"/>
      <c r="E126" s="28"/>
      <c r="F126" s="29"/>
      <c r="G126" s="28"/>
      <c r="H126" s="29"/>
      <c r="I126" s="28"/>
      <c r="J126" s="29"/>
      <c r="K126" s="28"/>
      <c r="L126" s="29"/>
      <c r="M126" s="17"/>
      <c r="N126" s="18"/>
      <c r="O126" s="17"/>
      <c r="P126" s="18"/>
      <c r="Q126" s="19"/>
    </row>
    <row r="127" spans="1:17">
      <c r="A127" s="15"/>
      <c r="B127" s="16"/>
      <c r="C127" s="30"/>
      <c r="D127" s="31"/>
      <c r="E127" s="30"/>
      <c r="F127" s="31"/>
      <c r="G127" s="30"/>
      <c r="H127" s="31"/>
      <c r="I127" s="30"/>
      <c r="J127" s="31"/>
      <c r="K127" s="30"/>
      <c r="L127" s="31"/>
      <c r="M127" s="15"/>
      <c r="N127" s="16"/>
      <c r="O127" s="15"/>
      <c r="P127" s="16"/>
      <c r="Q127" s="5"/>
    </row>
    <row r="129" spans="1:17">
      <c r="A129" s="21" t="str">
        <f>A1</f>
        <v>2021年</v>
      </c>
      <c r="B129" s="21"/>
      <c r="C129" s="21" t="str">
        <f>C1</f>
        <v>6月</v>
      </c>
      <c r="D129" s="4" t="s">
        <v>46</v>
      </c>
    </row>
    <row r="130" spans="1:17" ht="11.25" customHeight="1">
      <c r="A130" s="283"/>
      <c r="B130" s="284"/>
      <c r="C130" s="32">
        <v>27</v>
      </c>
      <c r="D130" s="12" t="s">
        <v>33</v>
      </c>
      <c r="E130" s="33">
        <v>28</v>
      </c>
      <c r="F130" s="22" t="s">
        <v>34</v>
      </c>
      <c r="G130" s="33">
        <v>29</v>
      </c>
      <c r="H130" s="22" t="s">
        <v>37</v>
      </c>
      <c r="I130" s="33">
        <v>30</v>
      </c>
      <c r="J130" s="22" t="s">
        <v>38</v>
      </c>
      <c r="K130" s="156"/>
      <c r="L130" s="157" t="s">
        <v>39</v>
      </c>
      <c r="M130" s="156"/>
      <c r="N130" s="157" t="s">
        <v>40</v>
      </c>
      <c r="O130" s="156"/>
      <c r="P130" s="157" t="s">
        <v>41</v>
      </c>
      <c r="Q130" s="290" t="s">
        <v>42</v>
      </c>
    </row>
    <row r="131" spans="1:17" ht="11.25" customHeight="1">
      <c r="A131" s="285"/>
      <c r="B131" s="286"/>
      <c r="C131" s="34" t="s">
        <v>31</v>
      </c>
      <c r="D131" s="34" t="s">
        <v>32</v>
      </c>
      <c r="E131" s="34" t="s">
        <v>31</v>
      </c>
      <c r="F131" s="34" t="s">
        <v>32</v>
      </c>
      <c r="G131" s="34" t="s">
        <v>31</v>
      </c>
      <c r="H131" s="34" t="s">
        <v>32</v>
      </c>
      <c r="I131" s="34" t="s">
        <v>31</v>
      </c>
      <c r="J131" s="34" t="s">
        <v>32</v>
      </c>
      <c r="K131" s="158" t="s">
        <v>31</v>
      </c>
      <c r="L131" s="158" t="s">
        <v>32</v>
      </c>
      <c r="M131" s="158" t="s">
        <v>31</v>
      </c>
      <c r="N131" s="158" t="s">
        <v>32</v>
      </c>
      <c r="O131" s="158" t="s">
        <v>31</v>
      </c>
      <c r="P131" s="158" t="s">
        <v>32</v>
      </c>
      <c r="Q131" s="291"/>
    </row>
    <row r="132" spans="1:17">
      <c r="A132" s="53" t="s">
        <v>13</v>
      </c>
      <c r="B132" s="54"/>
      <c r="C132" s="50"/>
      <c r="D132" s="51">
        <f>P119</f>
        <v>53251</v>
      </c>
      <c r="E132" s="50"/>
      <c r="F132" s="52">
        <f>D151</f>
        <v>52424</v>
      </c>
      <c r="G132" s="50"/>
      <c r="H132" s="52">
        <f>F151</f>
        <v>52035</v>
      </c>
      <c r="I132" s="50"/>
      <c r="J132" s="52">
        <f>H151</f>
        <v>35659</v>
      </c>
      <c r="K132" s="159"/>
      <c r="L132" s="161">
        <f>J151</f>
        <v>35198</v>
      </c>
      <c r="M132" s="159"/>
      <c r="N132" s="161">
        <f>L151</f>
        <v>35198</v>
      </c>
      <c r="O132" s="159"/>
      <c r="P132" s="161">
        <f>N151</f>
        <v>35198</v>
      </c>
      <c r="Q132" s="51">
        <f>D132</f>
        <v>53251</v>
      </c>
    </row>
    <row r="133" spans="1:17" ht="13" customHeight="1">
      <c r="A133" s="280" t="s">
        <v>36</v>
      </c>
      <c r="B133" s="5" t="s">
        <v>55</v>
      </c>
      <c r="C133" s="35"/>
      <c r="D133" s="36"/>
      <c r="E133" s="35"/>
      <c r="F133" s="36"/>
      <c r="G133" s="35"/>
      <c r="H133" s="36"/>
      <c r="I133" s="35"/>
      <c r="J133" s="36"/>
      <c r="K133" s="162"/>
      <c r="L133" s="163"/>
      <c r="M133" s="162"/>
      <c r="N133" s="163"/>
      <c r="O133" s="162"/>
      <c r="P133" s="163"/>
      <c r="Q133" s="24">
        <f>SUM(D133,F133,H133,J133,L133,N133,P133)</f>
        <v>0</v>
      </c>
    </row>
    <row r="134" spans="1:17">
      <c r="A134" s="281"/>
      <c r="B134" s="6" t="s">
        <v>11</v>
      </c>
      <c r="C134" s="35"/>
      <c r="D134" s="36"/>
      <c r="E134" s="35"/>
      <c r="F134" s="36"/>
      <c r="G134" s="35"/>
      <c r="H134" s="36"/>
      <c r="I134" s="35"/>
      <c r="J134" s="36"/>
      <c r="K134" s="162"/>
      <c r="L134" s="163"/>
      <c r="M134" s="162"/>
      <c r="N134" s="163"/>
      <c r="O134" s="162"/>
      <c r="P134" s="163"/>
      <c r="Q134" s="24">
        <f>SUM(D134,F134,H134,J134,L134,N134,P134)</f>
        <v>0</v>
      </c>
    </row>
    <row r="135" spans="1:17">
      <c r="A135" s="282"/>
      <c r="B135" s="7" t="s">
        <v>14</v>
      </c>
      <c r="C135" s="35"/>
      <c r="D135" s="36"/>
      <c r="E135" s="35"/>
      <c r="F135" s="36"/>
      <c r="G135" s="35"/>
      <c r="H135" s="36"/>
      <c r="I135" s="35"/>
      <c r="J135" s="36"/>
      <c r="K135" s="162"/>
      <c r="L135" s="163"/>
      <c r="M135" s="162"/>
      <c r="N135" s="163"/>
      <c r="O135" s="162"/>
      <c r="P135" s="163"/>
      <c r="Q135" s="24">
        <f>SUM(D135,F135,H135,J135,L135,N135,P135)</f>
        <v>0</v>
      </c>
    </row>
    <row r="136" spans="1:17">
      <c r="A136" s="53" t="s">
        <v>15</v>
      </c>
      <c r="B136" s="54"/>
      <c r="C136" s="50"/>
      <c r="D136" s="52">
        <f>SUM(D133:D135)</f>
        <v>0</v>
      </c>
      <c r="E136" s="50"/>
      <c r="F136" s="52">
        <f>SUM(F133:F135)</f>
        <v>0</v>
      </c>
      <c r="G136" s="50"/>
      <c r="H136" s="52">
        <f>SUM(H133:H135)</f>
        <v>0</v>
      </c>
      <c r="I136" s="50"/>
      <c r="J136" s="52">
        <f>SUM(J133:J135)</f>
        <v>0</v>
      </c>
      <c r="K136" s="159"/>
      <c r="L136" s="161">
        <f>SUM(L133:L135)</f>
        <v>0</v>
      </c>
      <c r="M136" s="159"/>
      <c r="N136" s="161">
        <f>SUM(N133:N135)</f>
        <v>0</v>
      </c>
      <c r="O136" s="159"/>
      <c r="P136" s="161">
        <f>SUM(P133:P135)</f>
        <v>0</v>
      </c>
      <c r="Q136" s="52">
        <f>SUM(Q133:Q135)</f>
        <v>0</v>
      </c>
    </row>
    <row r="137" spans="1:17" ht="13" customHeight="1">
      <c r="A137" s="287" t="s">
        <v>28</v>
      </c>
      <c r="B137" s="1" t="s">
        <v>16</v>
      </c>
      <c r="C137" s="35"/>
      <c r="D137" s="36"/>
      <c r="E137" s="35"/>
      <c r="F137" s="36"/>
      <c r="G137" s="35"/>
      <c r="H137" s="36"/>
      <c r="I137" s="35"/>
      <c r="J137" s="36"/>
      <c r="K137" s="162"/>
      <c r="L137" s="163"/>
      <c r="M137" s="162"/>
      <c r="N137" s="163"/>
      <c r="O137" s="162"/>
      <c r="P137" s="163"/>
      <c r="Q137" s="24">
        <f>SUM(D137,F137,H137,J137,L137,N137,P137)</f>
        <v>0</v>
      </c>
    </row>
    <row r="138" spans="1:17" ht="14">
      <c r="A138" s="288"/>
      <c r="B138" s="1" t="s">
        <v>17</v>
      </c>
      <c r="C138" s="35" t="s">
        <v>311</v>
      </c>
      <c r="D138" s="36">
        <v>198</v>
      </c>
      <c r="E138" s="35"/>
      <c r="F138" s="36"/>
      <c r="G138" s="35"/>
      <c r="H138" s="36"/>
      <c r="I138" s="35"/>
      <c r="J138" s="36"/>
      <c r="K138" s="162"/>
      <c r="L138" s="163"/>
      <c r="M138" s="162"/>
      <c r="N138" s="163"/>
      <c r="O138" s="162"/>
      <c r="P138" s="163"/>
      <c r="Q138" s="24">
        <f>SUM(D138,F138,H138,J138,L138,N138,P138)</f>
        <v>198</v>
      </c>
    </row>
    <row r="139" spans="1:17" ht="14">
      <c r="A139" s="288"/>
      <c r="B139" s="1" t="s">
        <v>26</v>
      </c>
      <c r="C139" s="35" t="s">
        <v>314</v>
      </c>
      <c r="D139" s="36">
        <v>429</v>
      </c>
      <c r="E139" s="35" t="s">
        <v>145</v>
      </c>
      <c r="F139" s="36">
        <v>389</v>
      </c>
      <c r="G139" s="35" t="s">
        <v>144</v>
      </c>
      <c r="H139" s="36">
        <v>1016</v>
      </c>
      <c r="I139" s="35" t="s">
        <v>293</v>
      </c>
      <c r="J139" s="36">
        <v>461</v>
      </c>
      <c r="K139" s="162"/>
      <c r="L139" s="163"/>
      <c r="M139" s="162"/>
      <c r="N139" s="163"/>
      <c r="O139" s="162"/>
      <c r="P139" s="163"/>
      <c r="Q139" s="24">
        <f>SUM(D139,F139,H139,J139,L139,N139,P139)</f>
        <v>2295</v>
      </c>
    </row>
    <row r="140" spans="1:17" ht="14">
      <c r="A140" s="288"/>
      <c r="B140" s="55" t="s">
        <v>18</v>
      </c>
      <c r="C140" s="50"/>
      <c r="D140" s="52">
        <f>SUM(D137:D139)</f>
        <v>627</v>
      </c>
      <c r="E140" s="50"/>
      <c r="F140" s="52">
        <f>SUM(F137:F139)</f>
        <v>389</v>
      </c>
      <c r="G140" s="50"/>
      <c r="H140" s="52">
        <f>SUM(H137:H139)</f>
        <v>1016</v>
      </c>
      <c r="I140" s="50"/>
      <c r="J140" s="52">
        <f>SUM(J137:J139)</f>
        <v>461</v>
      </c>
      <c r="K140" s="159"/>
      <c r="L140" s="161">
        <f>SUM(L137:L139)</f>
        <v>0</v>
      </c>
      <c r="M140" s="159"/>
      <c r="N140" s="161">
        <f>SUM(N137:N139)</f>
        <v>0</v>
      </c>
      <c r="O140" s="159"/>
      <c r="P140" s="161">
        <f>SUM(P137:P139)</f>
        <v>0</v>
      </c>
      <c r="Q140" s="52">
        <f>SUM(Q137:Q139)</f>
        <v>2493</v>
      </c>
    </row>
    <row r="141" spans="1:17" ht="14">
      <c r="A141" s="288"/>
      <c r="B141" s="1" t="s">
        <v>27</v>
      </c>
      <c r="C141" s="35"/>
      <c r="D141" s="36"/>
      <c r="E141" s="35"/>
      <c r="F141" s="36"/>
      <c r="G141" s="35"/>
      <c r="H141" s="36"/>
      <c r="I141" s="35"/>
      <c r="J141" s="36"/>
      <c r="K141" s="162"/>
      <c r="L141" s="163"/>
      <c r="M141" s="162"/>
      <c r="N141" s="163"/>
      <c r="O141" s="162"/>
      <c r="P141" s="163"/>
      <c r="Q141" s="24">
        <f t="shared" ref="Q141:Q148" si="16">SUM(D141,F141,H141,J141,L141,N141,P141)</f>
        <v>0</v>
      </c>
    </row>
    <row r="142" spans="1:17" ht="14">
      <c r="A142" s="288"/>
      <c r="B142" s="1" t="s">
        <v>29</v>
      </c>
      <c r="C142" s="35"/>
      <c r="D142" s="36"/>
      <c r="E142" s="35"/>
      <c r="F142" s="36"/>
      <c r="G142" s="35"/>
      <c r="H142" s="36"/>
      <c r="I142" s="35"/>
      <c r="J142" s="36"/>
      <c r="K142" s="162"/>
      <c r="L142" s="163"/>
      <c r="M142" s="162"/>
      <c r="N142" s="163"/>
      <c r="O142" s="162"/>
      <c r="P142" s="163"/>
      <c r="Q142" s="24">
        <f t="shared" si="16"/>
        <v>0</v>
      </c>
    </row>
    <row r="143" spans="1:17" ht="14">
      <c r="A143" s="288"/>
      <c r="B143" s="1" t="s">
        <v>20</v>
      </c>
      <c r="C143" s="35"/>
      <c r="D143" s="36"/>
      <c r="E143" s="35"/>
      <c r="F143" s="36"/>
      <c r="G143" s="35"/>
      <c r="H143" s="36"/>
      <c r="I143" s="35"/>
      <c r="J143" s="36"/>
      <c r="K143" s="162"/>
      <c r="L143" s="163"/>
      <c r="M143" s="162"/>
      <c r="N143" s="163"/>
      <c r="O143" s="162"/>
      <c r="P143" s="163"/>
      <c r="Q143" s="24">
        <f t="shared" si="16"/>
        <v>0</v>
      </c>
    </row>
    <row r="144" spans="1:17" ht="14">
      <c r="A144" s="288"/>
      <c r="B144" s="1" t="s">
        <v>21</v>
      </c>
      <c r="C144" s="35"/>
      <c r="D144" s="36"/>
      <c r="E144" s="35"/>
      <c r="F144" s="36"/>
      <c r="G144" s="35"/>
      <c r="H144" s="36"/>
      <c r="I144" s="35"/>
      <c r="J144" s="36"/>
      <c r="K144" s="162"/>
      <c r="L144" s="163"/>
      <c r="M144" s="162"/>
      <c r="N144" s="163"/>
      <c r="O144" s="162"/>
      <c r="P144" s="163"/>
      <c r="Q144" s="24">
        <f t="shared" si="16"/>
        <v>0</v>
      </c>
    </row>
    <row r="145" spans="1:17" ht="14">
      <c r="A145" s="288"/>
      <c r="B145" s="1" t="s">
        <v>22</v>
      </c>
      <c r="C145" s="35"/>
      <c r="D145" s="36"/>
      <c r="E145" s="35"/>
      <c r="F145" s="36"/>
      <c r="G145" s="35" t="s">
        <v>313</v>
      </c>
      <c r="H145" s="36">
        <v>12950</v>
      </c>
      <c r="I145" s="35"/>
      <c r="J145" s="36"/>
      <c r="K145" s="162"/>
      <c r="L145" s="163"/>
      <c r="M145" s="162"/>
      <c r="N145" s="163"/>
      <c r="O145" s="162"/>
      <c r="P145" s="163"/>
      <c r="Q145" s="24">
        <f t="shared" si="16"/>
        <v>12950</v>
      </c>
    </row>
    <row r="146" spans="1:17" ht="14">
      <c r="A146" s="288"/>
      <c r="B146" s="1" t="s">
        <v>23</v>
      </c>
      <c r="C146" s="35" t="s">
        <v>310</v>
      </c>
      <c r="D146" s="36">
        <v>200</v>
      </c>
      <c r="E146" s="35"/>
      <c r="F146" s="36"/>
      <c r="G146" s="35"/>
      <c r="H146" s="36"/>
      <c r="I146" s="35"/>
      <c r="J146" s="36"/>
      <c r="K146" s="162"/>
      <c r="L146" s="163"/>
      <c r="M146" s="162"/>
      <c r="N146" s="163"/>
      <c r="O146" s="162"/>
      <c r="P146" s="163"/>
      <c r="Q146" s="24">
        <f t="shared" si="16"/>
        <v>200</v>
      </c>
    </row>
    <row r="147" spans="1:17" ht="14">
      <c r="A147" s="288"/>
      <c r="B147" s="1" t="s">
        <v>19</v>
      </c>
      <c r="C147" s="35"/>
      <c r="D147" s="36"/>
      <c r="E147" s="35"/>
      <c r="F147" s="36"/>
      <c r="G147" s="35" t="s">
        <v>298</v>
      </c>
      <c r="H147" s="36">
        <v>2410</v>
      </c>
      <c r="I147" s="35"/>
      <c r="J147" s="36"/>
      <c r="K147" s="162"/>
      <c r="L147" s="163"/>
      <c r="M147" s="162"/>
      <c r="N147" s="163"/>
      <c r="O147" s="162"/>
      <c r="P147" s="163"/>
      <c r="Q147" s="24">
        <f t="shared" si="16"/>
        <v>2410</v>
      </c>
    </row>
    <row r="148" spans="1:17" ht="14">
      <c r="A148" s="288"/>
      <c r="B148" s="1" t="s">
        <v>30</v>
      </c>
      <c r="C148" s="35"/>
      <c r="D148" s="36"/>
      <c r="E148" s="35"/>
      <c r="F148" s="36"/>
      <c r="G148" s="35"/>
      <c r="H148" s="36"/>
      <c r="I148" s="35"/>
      <c r="J148" s="36"/>
      <c r="K148" s="162"/>
      <c r="L148" s="163"/>
      <c r="M148" s="162"/>
      <c r="N148" s="163"/>
      <c r="O148" s="162"/>
      <c r="P148" s="163"/>
      <c r="Q148" s="24">
        <f t="shared" si="16"/>
        <v>0</v>
      </c>
    </row>
    <row r="149" spans="1:17" ht="14">
      <c r="A149" s="289"/>
      <c r="B149" s="55" t="s">
        <v>18</v>
      </c>
      <c r="C149" s="52"/>
      <c r="D149" s="52">
        <f>SUM(D141:D148)</f>
        <v>200</v>
      </c>
      <c r="E149" s="52"/>
      <c r="F149" s="52">
        <f>SUM(F141:F148)</f>
        <v>0</v>
      </c>
      <c r="G149" s="52"/>
      <c r="H149" s="52">
        <f>SUM(H141:H148)</f>
        <v>15360</v>
      </c>
      <c r="I149" s="52"/>
      <c r="J149" s="52">
        <f>SUM(J141:J148)</f>
        <v>0</v>
      </c>
      <c r="K149" s="161"/>
      <c r="L149" s="161">
        <f>SUM(L141:L148)</f>
        <v>0</v>
      </c>
      <c r="M149" s="161"/>
      <c r="N149" s="161">
        <f>SUM(N141:N148)</f>
        <v>0</v>
      </c>
      <c r="O149" s="161"/>
      <c r="P149" s="161">
        <f>SUM(P141:P148)</f>
        <v>0</v>
      </c>
      <c r="Q149" s="52">
        <f>SUM(Q141:Q148)</f>
        <v>15560</v>
      </c>
    </row>
    <row r="150" spans="1:17">
      <c r="A150" s="53" t="s">
        <v>24</v>
      </c>
      <c r="B150" s="54"/>
      <c r="C150" s="52"/>
      <c r="D150" s="52">
        <f>D140+D149</f>
        <v>827</v>
      </c>
      <c r="E150" s="52"/>
      <c r="F150" s="52">
        <f>F140+F149</f>
        <v>389</v>
      </c>
      <c r="G150" s="52"/>
      <c r="H150" s="52">
        <f>H140+H149</f>
        <v>16376</v>
      </c>
      <c r="I150" s="52"/>
      <c r="J150" s="52">
        <f>J140+J149</f>
        <v>461</v>
      </c>
      <c r="K150" s="161"/>
      <c r="L150" s="161">
        <f>L140+L149</f>
        <v>0</v>
      </c>
      <c r="M150" s="161"/>
      <c r="N150" s="161">
        <f>N140+N149</f>
        <v>0</v>
      </c>
      <c r="O150" s="161"/>
      <c r="P150" s="161">
        <f>P140+P149</f>
        <v>0</v>
      </c>
      <c r="Q150" s="52">
        <f>Q140+Q149</f>
        <v>18053</v>
      </c>
    </row>
    <row r="151" spans="1:17">
      <c r="A151" s="57" t="s">
        <v>25</v>
      </c>
      <c r="B151" s="56"/>
      <c r="C151" s="58"/>
      <c r="D151" s="58">
        <f>D132+D136-D150</f>
        <v>52424</v>
      </c>
      <c r="E151" s="58"/>
      <c r="F151" s="58">
        <f>F132+F136-F150</f>
        <v>52035</v>
      </c>
      <c r="G151" s="58"/>
      <c r="H151" s="58">
        <f>H132+H136-H150</f>
        <v>35659</v>
      </c>
      <c r="I151" s="58"/>
      <c r="J151" s="58">
        <f>J132+J136-J150</f>
        <v>35198</v>
      </c>
      <c r="K151" s="164"/>
      <c r="L151" s="164">
        <f>L132+L136-L150</f>
        <v>35198</v>
      </c>
      <c r="M151" s="164"/>
      <c r="N151" s="164">
        <f>N132+N136-N150</f>
        <v>35198</v>
      </c>
      <c r="O151" s="164"/>
      <c r="P151" s="164">
        <f>P132+P136-P150</f>
        <v>35198</v>
      </c>
      <c r="Q151" s="58">
        <f>Q132+Q136-Q150</f>
        <v>35198</v>
      </c>
    </row>
    <row r="152" spans="1:17">
      <c r="A152" s="13" t="s">
        <v>12</v>
      </c>
      <c r="B152" s="14"/>
      <c r="C152" s="26"/>
      <c r="D152" s="27"/>
      <c r="E152" s="26"/>
      <c r="F152" s="27"/>
      <c r="G152" s="26"/>
      <c r="H152" s="27"/>
      <c r="I152" s="26"/>
      <c r="J152" s="27"/>
      <c r="K152" s="165"/>
      <c r="L152" s="166"/>
      <c r="M152" s="165"/>
      <c r="N152" s="166"/>
      <c r="O152" s="165"/>
      <c r="P152" s="166"/>
      <c r="Q152" s="7"/>
    </row>
    <row r="153" spans="1:17">
      <c r="A153" s="17"/>
      <c r="B153" s="18"/>
      <c r="C153" s="28"/>
      <c r="D153" s="29"/>
      <c r="E153" s="28"/>
      <c r="F153" s="29"/>
      <c r="G153" s="28"/>
      <c r="H153" s="29"/>
      <c r="I153" s="28"/>
      <c r="J153" s="29"/>
      <c r="K153" s="167"/>
      <c r="L153" s="168"/>
      <c r="M153" s="167"/>
      <c r="N153" s="168"/>
      <c r="O153" s="167"/>
      <c r="P153" s="168"/>
      <c r="Q153" s="19"/>
    </row>
    <row r="154" spans="1:17">
      <c r="A154" s="17"/>
      <c r="B154" s="18"/>
      <c r="C154" s="28"/>
      <c r="D154" s="29"/>
      <c r="E154" s="28"/>
      <c r="F154" s="29"/>
      <c r="G154" s="28"/>
      <c r="H154" s="29"/>
      <c r="I154" s="28"/>
      <c r="J154" s="29"/>
      <c r="K154" s="167"/>
      <c r="L154" s="168"/>
      <c r="M154" s="167"/>
      <c r="N154" s="168"/>
      <c r="O154" s="167"/>
      <c r="P154" s="168"/>
      <c r="Q154" s="19"/>
    </row>
    <row r="155" spans="1:17">
      <c r="A155" s="17"/>
      <c r="B155" s="18"/>
      <c r="C155" s="28"/>
      <c r="D155" s="29"/>
      <c r="E155" s="28"/>
      <c r="F155" s="29"/>
      <c r="G155" s="28"/>
      <c r="H155" s="29"/>
      <c r="I155" s="28"/>
      <c r="J155" s="29"/>
      <c r="K155" s="167"/>
      <c r="L155" s="168"/>
      <c r="M155" s="167"/>
      <c r="N155" s="168"/>
      <c r="O155" s="167"/>
      <c r="P155" s="168"/>
      <c r="Q155" s="19"/>
    </row>
    <row r="156" spans="1:17">
      <c r="A156" s="17"/>
      <c r="B156" s="18"/>
      <c r="C156" s="28"/>
      <c r="D156" s="29"/>
      <c r="E156" s="28"/>
      <c r="F156" s="29"/>
      <c r="G156" s="28"/>
      <c r="H156" s="29"/>
      <c r="I156" s="28"/>
      <c r="J156" s="29"/>
      <c r="K156" s="167"/>
      <c r="L156" s="168"/>
      <c r="M156" s="167"/>
      <c r="N156" s="168"/>
      <c r="O156" s="167"/>
      <c r="P156" s="168"/>
      <c r="Q156" s="19"/>
    </row>
    <row r="157" spans="1:17">
      <c r="A157" s="17"/>
      <c r="B157" s="18"/>
      <c r="C157" s="28"/>
      <c r="D157" s="29"/>
      <c r="E157" s="28"/>
      <c r="F157" s="29"/>
      <c r="G157" s="28"/>
      <c r="H157" s="29"/>
      <c r="I157" s="28"/>
      <c r="J157" s="29"/>
      <c r="K157" s="167"/>
      <c r="L157" s="168"/>
      <c r="M157" s="167"/>
      <c r="N157" s="168"/>
      <c r="O157" s="167"/>
      <c r="P157" s="168"/>
      <c r="Q157" s="19"/>
    </row>
    <row r="158" spans="1:17">
      <c r="A158" s="17"/>
      <c r="B158" s="18"/>
      <c r="C158" s="28"/>
      <c r="D158" s="29"/>
      <c r="E158" s="28"/>
      <c r="F158" s="29"/>
      <c r="G158" s="28"/>
      <c r="H158" s="29"/>
      <c r="I158" s="28"/>
      <c r="J158" s="29"/>
      <c r="K158" s="167"/>
      <c r="L158" s="168"/>
      <c r="M158" s="167"/>
      <c r="N158" s="168"/>
      <c r="O158" s="167"/>
      <c r="P158" s="168"/>
      <c r="Q158" s="19"/>
    </row>
    <row r="159" spans="1:17">
      <c r="A159" s="15"/>
      <c r="B159" s="16"/>
      <c r="C159" s="30"/>
      <c r="D159" s="31"/>
      <c r="E159" s="30"/>
      <c r="F159" s="31"/>
      <c r="G159" s="30"/>
      <c r="H159" s="31"/>
      <c r="I159" s="30"/>
      <c r="J159" s="31"/>
      <c r="K159" s="169"/>
      <c r="L159" s="170"/>
      <c r="M159" s="169"/>
      <c r="N159" s="170"/>
      <c r="O159" s="169"/>
      <c r="P159" s="170"/>
      <c r="Q159" s="5"/>
    </row>
    <row r="161" spans="1:17">
      <c r="A161" s="21" t="str">
        <f>A1</f>
        <v>2021年</v>
      </c>
      <c r="B161" s="21"/>
      <c r="C161" s="21" t="str">
        <f>C1</f>
        <v>6月</v>
      </c>
      <c r="D161" s="4" t="s">
        <v>47</v>
      </c>
    </row>
    <row r="162" spans="1:17" ht="11.25" customHeight="1">
      <c r="A162" s="283"/>
      <c r="B162" s="284"/>
      <c r="C162" s="154"/>
      <c r="D162" s="155" t="s">
        <v>33</v>
      </c>
      <c r="E162" s="156"/>
      <c r="F162" s="157" t="s">
        <v>34</v>
      </c>
      <c r="G162" s="156"/>
      <c r="H162" s="157" t="s">
        <v>37</v>
      </c>
      <c r="I162" s="156"/>
      <c r="J162" s="157" t="s">
        <v>38</v>
      </c>
      <c r="K162" s="156"/>
      <c r="L162" s="157" t="s">
        <v>39</v>
      </c>
      <c r="M162" s="156"/>
      <c r="N162" s="157" t="s">
        <v>40</v>
      </c>
      <c r="O162" s="156"/>
      <c r="P162" s="157" t="s">
        <v>41</v>
      </c>
      <c r="Q162" s="290" t="s">
        <v>42</v>
      </c>
    </row>
    <row r="163" spans="1:17" ht="11.25" customHeight="1">
      <c r="A163" s="285"/>
      <c r="B163" s="286"/>
      <c r="C163" s="158" t="s">
        <v>31</v>
      </c>
      <c r="D163" s="158" t="s">
        <v>32</v>
      </c>
      <c r="E163" s="158" t="s">
        <v>31</v>
      </c>
      <c r="F163" s="158" t="s">
        <v>32</v>
      </c>
      <c r="G163" s="158" t="s">
        <v>31</v>
      </c>
      <c r="H163" s="158" t="s">
        <v>32</v>
      </c>
      <c r="I163" s="158" t="s">
        <v>31</v>
      </c>
      <c r="J163" s="158" t="s">
        <v>32</v>
      </c>
      <c r="K163" s="158" t="s">
        <v>31</v>
      </c>
      <c r="L163" s="158" t="s">
        <v>32</v>
      </c>
      <c r="M163" s="158" t="s">
        <v>31</v>
      </c>
      <c r="N163" s="158" t="s">
        <v>32</v>
      </c>
      <c r="O163" s="158" t="s">
        <v>31</v>
      </c>
      <c r="P163" s="158" t="s">
        <v>32</v>
      </c>
      <c r="Q163" s="291"/>
    </row>
    <row r="164" spans="1:17">
      <c r="A164" s="53" t="s">
        <v>13</v>
      </c>
      <c r="B164" s="54"/>
      <c r="C164" s="159"/>
      <c r="D164" s="160">
        <f>P151</f>
        <v>35198</v>
      </c>
      <c r="E164" s="159"/>
      <c r="F164" s="161">
        <f>D183</f>
        <v>35198</v>
      </c>
      <c r="G164" s="159"/>
      <c r="H164" s="161">
        <f>F183</f>
        <v>35198</v>
      </c>
      <c r="I164" s="159"/>
      <c r="J164" s="161">
        <f>H183</f>
        <v>35198</v>
      </c>
      <c r="K164" s="159"/>
      <c r="L164" s="161">
        <f>J183</f>
        <v>35198</v>
      </c>
      <c r="M164" s="159"/>
      <c r="N164" s="161">
        <f>L183</f>
        <v>35198</v>
      </c>
      <c r="O164" s="159"/>
      <c r="P164" s="161">
        <f>N183</f>
        <v>35198</v>
      </c>
      <c r="Q164" s="51">
        <f>D164</f>
        <v>35198</v>
      </c>
    </row>
    <row r="165" spans="1:17" ht="13" customHeight="1">
      <c r="A165" s="280" t="s">
        <v>36</v>
      </c>
      <c r="B165" s="5" t="s">
        <v>55</v>
      </c>
      <c r="C165" s="162"/>
      <c r="D165" s="163"/>
      <c r="E165" s="162"/>
      <c r="F165" s="163"/>
      <c r="G165" s="162"/>
      <c r="H165" s="163"/>
      <c r="I165" s="162"/>
      <c r="J165" s="163"/>
      <c r="K165" s="162"/>
      <c r="L165" s="163"/>
      <c r="M165" s="162"/>
      <c r="N165" s="163"/>
      <c r="O165" s="162"/>
      <c r="P165" s="163"/>
      <c r="Q165" s="24">
        <f>SUM(D165,F165,H165,J165,L165,N165,P165)</f>
        <v>0</v>
      </c>
    </row>
    <row r="166" spans="1:17">
      <c r="A166" s="281"/>
      <c r="B166" s="6" t="s">
        <v>11</v>
      </c>
      <c r="C166" s="162"/>
      <c r="D166" s="163"/>
      <c r="E166" s="162"/>
      <c r="F166" s="163"/>
      <c r="G166" s="162"/>
      <c r="H166" s="163"/>
      <c r="I166" s="162"/>
      <c r="J166" s="163"/>
      <c r="K166" s="162"/>
      <c r="L166" s="163"/>
      <c r="M166" s="162"/>
      <c r="N166" s="163"/>
      <c r="O166" s="162"/>
      <c r="P166" s="163"/>
      <c r="Q166" s="24">
        <f>SUM(D166,F166,H166,J166,L166,N166,P166)</f>
        <v>0</v>
      </c>
    </row>
    <row r="167" spans="1:17">
      <c r="A167" s="282"/>
      <c r="B167" s="7" t="s">
        <v>14</v>
      </c>
      <c r="C167" s="162"/>
      <c r="D167" s="163"/>
      <c r="E167" s="162"/>
      <c r="F167" s="163"/>
      <c r="G167" s="162"/>
      <c r="H167" s="163"/>
      <c r="I167" s="162"/>
      <c r="J167" s="163"/>
      <c r="K167" s="162"/>
      <c r="L167" s="163"/>
      <c r="M167" s="162"/>
      <c r="N167" s="163"/>
      <c r="O167" s="162"/>
      <c r="P167" s="163"/>
      <c r="Q167" s="24">
        <f>SUM(D167,F167,H167,J167,L167,N167,P167)</f>
        <v>0</v>
      </c>
    </row>
    <row r="168" spans="1:17">
      <c r="A168" s="53" t="s">
        <v>15</v>
      </c>
      <c r="B168" s="54"/>
      <c r="C168" s="159"/>
      <c r="D168" s="161">
        <f>SUM(D165:D167)</f>
        <v>0</v>
      </c>
      <c r="E168" s="159"/>
      <c r="F168" s="161">
        <f>SUM(F165:F167)</f>
        <v>0</v>
      </c>
      <c r="G168" s="159"/>
      <c r="H168" s="161">
        <f>SUM(H165:H167)</f>
        <v>0</v>
      </c>
      <c r="I168" s="159"/>
      <c r="J168" s="161">
        <f>SUM(J165:J167)</f>
        <v>0</v>
      </c>
      <c r="K168" s="159"/>
      <c r="L168" s="161">
        <f>SUM(L165:L167)</f>
        <v>0</v>
      </c>
      <c r="M168" s="159"/>
      <c r="N168" s="161">
        <f>SUM(N165:N167)</f>
        <v>0</v>
      </c>
      <c r="O168" s="159"/>
      <c r="P168" s="161">
        <f>SUM(P165:P167)</f>
        <v>0</v>
      </c>
      <c r="Q168" s="52">
        <f>SUM(Q165:Q167)</f>
        <v>0</v>
      </c>
    </row>
    <row r="169" spans="1:17" ht="11.25" customHeight="1">
      <c r="A169" s="287" t="s">
        <v>28</v>
      </c>
      <c r="B169" s="1" t="s">
        <v>16</v>
      </c>
      <c r="C169" s="162"/>
      <c r="D169" s="163"/>
      <c r="E169" s="162"/>
      <c r="F169" s="163"/>
      <c r="G169" s="162"/>
      <c r="H169" s="163"/>
      <c r="I169" s="162"/>
      <c r="J169" s="163"/>
      <c r="K169" s="162"/>
      <c r="L169" s="163"/>
      <c r="M169" s="162"/>
      <c r="N169" s="163"/>
      <c r="O169" s="162"/>
      <c r="P169" s="163"/>
      <c r="Q169" s="24">
        <f>SUM(D169,F169,H169,J169,L169,N169,P169)</f>
        <v>0</v>
      </c>
    </row>
    <row r="170" spans="1:17" ht="14">
      <c r="A170" s="288"/>
      <c r="B170" s="1" t="s">
        <v>17</v>
      </c>
      <c r="C170" s="162"/>
      <c r="D170" s="163"/>
      <c r="E170" s="162"/>
      <c r="F170" s="163"/>
      <c r="G170" s="162"/>
      <c r="H170" s="163"/>
      <c r="I170" s="162"/>
      <c r="J170" s="163"/>
      <c r="K170" s="162"/>
      <c r="L170" s="163"/>
      <c r="M170" s="162"/>
      <c r="N170" s="163"/>
      <c r="O170" s="162"/>
      <c r="P170" s="163"/>
      <c r="Q170" s="24">
        <f>SUM(D170,F170,H170,J170,L170,N170,P170)</f>
        <v>0</v>
      </c>
    </row>
    <row r="171" spans="1:17" ht="14">
      <c r="A171" s="288"/>
      <c r="B171" s="1" t="s">
        <v>26</v>
      </c>
      <c r="C171" s="162"/>
      <c r="D171" s="163"/>
      <c r="E171" s="162"/>
      <c r="F171" s="163"/>
      <c r="G171" s="162"/>
      <c r="H171" s="163"/>
      <c r="I171" s="162"/>
      <c r="J171" s="163"/>
      <c r="K171" s="162"/>
      <c r="L171" s="163"/>
      <c r="M171" s="162"/>
      <c r="N171" s="163"/>
      <c r="O171" s="162"/>
      <c r="P171" s="163"/>
      <c r="Q171" s="24">
        <f>SUM(D171,F171,H171,J171,L171,N171,P171)</f>
        <v>0</v>
      </c>
    </row>
    <row r="172" spans="1:17" ht="14">
      <c r="A172" s="288"/>
      <c r="B172" s="55" t="s">
        <v>18</v>
      </c>
      <c r="C172" s="159"/>
      <c r="D172" s="161">
        <f>SUM(D169:D171)</f>
        <v>0</v>
      </c>
      <c r="E172" s="159"/>
      <c r="F172" s="161">
        <f>SUM(F169:F171)</f>
        <v>0</v>
      </c>
      <c r="G172" s="159"/>
      <c r="H172" s="161">
        <f>SUM(H169:H171)</f>
        <v>0</v>
      </c>
      <c r="I172" s="159"/>
      <c r="J172" s="161">
        <f>SUM(J169:J171)</f>
        <v>0</v>
      </c>
      <c r="K172" s="159"/>
      <c r="L172" s="161">
        <f>SUM(L169:L171)</f>
        <v>0</v>
      </c>
      <c r="M172" s="159"/>
      <c r="N172" s="161">
        <f>SUM(N169:N171)</f>
        <v>0</v>
      </c>
      <c r="O172" s="159"/>
      <c r="P172" s="161">
        <f>SUM(P169:P171)</f>
        <v>0</v>
      </c>
      <c r="Q172" s="52">
        <f>SUM(Q169:Q171)</f>
        <v>0</v>
      </c>
    </row>
    <row r="173" spans="1:17" ht="14">
      <c r="A173" s="288"/>
      <c r="B173" s="1" t="s">
        <v>27</v>
      </c>
      <c r="C173" s="162"/>
      <c r="D173" s="163"/>
      <c r="E173" s="162"/>
      <c r="F173" s="163"/>
      <c r="G173" s="162"/>
      <c r="H173" s="163"/>
      <c r="I173" s="162"/>
      <c r="J173" s="163"/>
      <c r="K173" s="162"/>
      <c r="L173" s="163"/>
      <c r="M173" s="162"/>
      <c r="N173" s="163"/>
      <c r="O173" s="162"/>
      <c r="P173" s="163"/>
      <c r="Q173" s="24">
        <f t="shared" ref="Q173:Q180" si="17">SUM(D173,F173,H173,J173,L173,N173,P173)</f>
        <v>0</v>
      </c>
    </row>
    <row r="174" spans="1:17" ht="14">
      <c r="A174" s="288"/>
      <c r="B174" s="1" t="s">
        <v>29</v>
      </c>
      <c r="C174" s="162"/>
      <c r="D174" s="163"/>
      <c r="E174" s="162"/>
      <c r="F174" s="163"/>
      <c r="G174" s="162"/>
      <c r="H174" s="163"/>
      <c r="I174" s="162"/>
      <c r="J174" s="163"/>
      <c r="K174" s="162"/>
      <c r="L174" s="163"/>
      <c r="M174" s="162"/>
      <c r="N174" s="163"/>
      <c r="O174" s="162"/>
      <c r="P174" s="163"/>
      <c r="Q174" s="24">
        <f t="shared" si="17"/>
        <v>0</v>
      </c>
    </row>
    <row r="175" spans="1:17" ht="14">
      <c r="A175" s="288"/>
      <c r="B175" s="1" t="s">
        <v>20</v>
      </c>
      <c r="C175" s="162"/>
      <c r="D175" s="163"/>
      <c r="E175" s="162"/>
      <c r="F175" s="163"/>
      <c r="G175" s="162"/>
      <c r="H175" s="163"/>
      <c r="I175" s="162"/>
      <c r="J175" s="163"/>
      <c r="K175" s="162"/>
      <c r="L175" s="163"/>
      <c r="M175" s="162"/>
      <c r="N175" s="163"/>
      <c r="O175" s="162"/>
      <c r="P175" s="163"/>
      <c r="Q175" s="24">
        <f t="shared" si="17"/>
        <v>0</v>
      </c>
    </row>
    <row r="176" spans="1:17" ht="14">
      <c r="A176" s="288"/>
      <c r="B176" s="1" t="s">
        <v>21</v>
      </c>
      <c r="C176" s="162"/>
      <c r="D176" s="163"/>
      <c r="E176" s="162"/>
      <c r="F176" s="163"/>
      <c r="G176" s="162"/>
      <c r="H176" s="163"/>
      <c r="I176" s="162"/>
      <c r="J176" s="163"/>
      <c r="K176" s="162"/>
      <c r="L176" s="163"/>
      <c r="M176" s="162"/>
      <c r="N176" s="163"/>
      <c r="O176" s="162"/>
      <c r="P176" s="163"/>
      <c r="Q176" s="24">
        <f t="shared" si="17"/>
        <v>0</v>
      </c>
    </row>
    <row r="177" spans="1:17" ht="14">
      <c r="A177" s="288"/>
      <c r="B177" s="1" t="s">
        <v>22</v>
      </c>
      <c r="C177" s="162"/>
      <c r="D177" s="163"/>
      <c r="E177" s="162"/>
      <c r="F177" s="163"/>
      <c r="G177" s="162"/>
      <c r="H177" s="163"/>
      <c r="I177" s="162"/>
      <c r="J177" s="163"/>
      <c r="K177" s="162"/>
      <c r="L177" s="163"/>
      <c r="M177" s="162"/>
      <c r="N177" s="163"/>
      <c r="O177" s="162"/>
      <c r="P177" s="163"/>
      <c r="Q177" s="24">
        <f t="shared" si="17"/>
        <v>0</v>
      </c>
    </row>
    <row r="178" spans="1:17" ht="14">
      <c r="A178" s="288"/>
      <c r="B178" s="1" t="s">
        <v>23</v>
      </c>
      <c r="C178" s="162"/>
      <c r="D178" s="163"/>
      <c r="E178" s="162"/>
      <c r="F178" s="163"/>
      <c r="G178" s="162"/>
      <c r="H178" s="163"/>
      <c r="I178" s="162"/>
      <c r="J178" s="163"/>
      <c r="K178" s="162"/>
      <c r="L178" s="163"/>
      <c r="M178" s="162"/>
      <c r="N178" s="163"/>
      <c r="O178" s="162"/>
      <c r="P178" s="163"/>
      <c r="Q178" s="24">
        <f t="shared" si="17"/>
        <v>0</v>
      </c>
    </row>
    <row r="179" spans="1:17" ht="14">
      <c r="A179" s="288"/>
      <c r="B179" s="1" t="s">
        <v>19</v>
      </c>
      <c r="C179" s="162"/>
      <c r="D179" s="163"/>
      <c r="E179" s="162"/>
      <c r="F179" s="163"/>
      <c r="G179" s="162"/>
      <c r="H179" s="163"/>
      <c r="I179" s="162"/>
      <c r="J179" s="163"/>
      <c r="K179" s="162"/>
      <c r="L179" s="163"/>
      <c r="M179" s="162"/>
      <c r="N179" s="163"/>
      <c r="O179" s="162"/>
      <c r="P179" s="163"/>
      <c r="Q179" s="24">
        <f t="shared" si="17"/>
        <v>0</v>
      </c>
    </row>
    <row r="180" spans="1:17" ht="14">
      <c r="A180" s="288"/>
      <c r="B180" s="1" t="s">
        <v>30</v>
      </c>
      <c r="C180" s="162"/>
      <c r="D180" s="163"/>
      <c r="E180" s="162"/>
      <c r="F180" s="163"/>
      <c r="G180" s="162"/>
      <c r="H180" s="163"/>
      <c r="I180" s="162"/>
      <c r="J180" s="163"/>
      <c r="K180" s="162"/>
      <c r="L180" s="163"/>
      <c r="M180" s="162"/>
      <c r="N180" s="163"/>
      <c r="O180" s="162"/>
      <c r="P180" s="163"/>
      <c r="Q180" s="24">
        <f t="shared" si="17"/>
        <v>0</v>
      </c>
    </row>
    <row r="181" spans="1:17" ht="14">
      <c r="A181" s="289"/>
      <c r="B181" s="55" t="s">
        <v>18</v>
      </c>
      <c r="C181" s="161"/>
      <c r="D181" s="161">
        <f>SUM(D173:D180)</f>
        <v>0</v>
      </c>
      <c r="E181" s="161"/>
      <c r="F181" s="161">
        <f>SUM(F173:F180)</f>
        <v>0</v>
      </c>
      <c r="G181" s="161"/>
      <c r="H181" s="161">
        <f>SUM(H173:H180)</f>
        <v>0</v>
      </c>
      <c r="I181" s="161"/>
      <c r="J181" s="161">
        <f>SUM(J173:J180)</f>
        <v>0</v>
      </c>
      <c r="K181" s="161"/>
      <c r="L181" s="161">
        <f>SUM(L173:L180)</f>
        <v>0</v>
      </c>
      <c r="M181" s="161"/>
      <c r="N181" s="161">
        <f>SUM(N173:N180)</f>
        <v>0</v>
      </c>
      <c r="O181" s="161"/>
      <c r="P181" s="161">
        <f>SUM(P173:P180)</f>
        <v>0</v>
      </c>
      <c r="Q181" s="52">
        <f>SUM(Q173:Q180)</f>
        <v>0</v>
      </c>
    </row>
    <row r="182" spans="1:17">
      <c r="A182" s="53" t="s">
        <v>24</v>
      </c>
      <c r="B182" s="54"/>
      <c r="C182" s="161"/>
      <c r="D182" s="161">
        <f>D172+D181</f>
        <v>0</v>
      </c>
      <c r="E182" s="161"/>
      <c r="F182" s="161">
        <f>F172+F181</f>
        <v>0</v>
      </c>
      <c r="G182" s="161"/>
      <c r="H182" s="161">
        <f>H172+H181</f>
        <v>0</v>
      </c>
      <c r="I182" s="161"/>
      <c r="J182" s="161">
        <f>J172+J181</f>
        <v>0</v>
      </c>
      <c r="K182" s="161"/>
      <c r="L182" s="161">
        <f>L172+L181</f>
        <v>0</v>
      </c>
      <c r="M182" s="161"/>
      <c r="N182" s="161">
        <f>N172+N181</f>
        <v>0</v>
      </c>
      <c r="O182" s="161"/>
      <c r="P182" s="161">
        <f>P172+P181</f>
        <v>0</v>
      </c>
      <c r="Q182" s="52">
        <f>Q172+Q181</f>
        <v>0</v>
      </c>
    </row>
    <row r="183" spans="1:17">
      <c r="A183" s="57" t="s">
        <v>25</v>
      </c>
      <c r="B183" s="56"/>
      <c r="C183" s="164"/>
      <c r="D183" s="164">
        <f>D164+D168-D182</f>
        <v>35198</v>
      </c>
      <c r="E183" s="164"/>
      <c r="F183" s="164">
        <f>F164+F168-F182</f>
        <v>35198</v>
      </c>
      <c r="G183" s="164"/>
      <c r="H183" s="164">
        <f>H164+H168-H182</f>
        <v>35198</v>
      </c>
      <c r="I183" s="164"/>
      <c r="J183" s="164">
        <f>J164+J168-J182</f>
        <v>35198</v>
      </c>
      <c r="K183" s="164"/>
      <c r="L183" s="164">
        <f>L164+L168-L182</f>
        <v>35198</v>
      </c>
      <c r="M183" s="164"/>
      <c r="N183" s="164">
        <f>N164+N168-N182</f>
        <v>35198</v>
      </c>
      <c r="O183" s="164"/>
      <c r="P183" s="164">
        <f>P164+P168-P182</f>
        <v>35198</v>
      </c>
      <c r="Q183" s="58">
        <f>Q164+Q168-Q182</f>
        <v>35198</v>
      </c>
    </row>
    <row r="184" spans="1:17">
      <c r="A184" s="13" t="s">
        <v>12</v>
      </c>
      <c r="B184" s="14"/>
      <c r="C184" s="165"/>
      <c r="D184" s="166"/>
      <c r="E184" s="165"/>
      <c r="F184" s="166"/>
      <c r="G184" s="165"/>
      <c r="H184" s="166"/>
      <c r="I184" s="165"/>
      <c r="J184" s="166"/>
      <c r="K184" s="165"/>
      <c r="L184" s="166"/>
      <c r="M184" s="165"/>
      <c r="N184" s="166"/>
      <c r="O184" s="165"/>
      <c r="P184" s="166"/>
      <c r="Q184" s="7"/>
    </row>
    <row r="185" spans="1:17">
      <c r="A185" s="17"/>
      <c r="B185" s="18"/>
      <c r="C185" s="167"/>
      <c r="D185" s="168"/>
      <c r="E185" s="167"/>
      <c r="F185" s="168"/>
      <c r="G185" s="167"/>
      <c r="H185" s="168"/>
      <c r="I185" s="167"/>
      <c r="J185" s="168"/>
      <c r="K185" s="167"/>
      <c r="L185" s="168"/>
      <c r="M185" s="167"/>
      <c r="N185" s="168"/>
      <c r="O185" s="167"/>
      <c r="P185" s="168"/>
      <c r="Q185" s="19"/>
    </row>
    <row r="186" spans="1:17">
      <c r="A186" s="17"/>
      <c r="B186" s="18"/>
      <c r="C186" s="167"/>
      <c r="D186" s="168"/>
      <c r="E186" s="167"/>
      <c r="F186" s="168"/>
      <c r="G186" s="167"/>
      <c r="H186" s="168"/>
      <c r="I186" s="167"/>
      <c r="J186" s="168"/>
      <c r="K186" s="167"/>
      <c r="L186" s="168"/>
      <c r="M186" s="167"/>
      <c r="N186" s="168"/>
      <c r="O186" s="167"/>
      <c r="P186" s="168"/>
      <c r="Q186" s="19"/>
    </row>
    <row r="187" spans="1:17">
      <c r="A187" s="17"/>
      <c r="B187" s="18"/>
      <c r="C187" s="167"/>
      <c r="D187" s="168"/>
      <c r="E187" s="167"/>
      <c r="F187" s="168"/>
      <c r="G187" s="167"/>
      <c r="H187" s="168"/>
      <c r="I187" s="167"/>
      <c r="J187" s="168"/>
      <c r="K187" s="167"/>
      <c r="L187" s="168"/>
      <c r="M187" s="167"/>
      <c r="N187" s="168"/>
      <c r="O187" s="167"/>
      <c r="P187" s="168"/>
      <c r="Q187" s="19"/>
    </row>
    <row r="188" spans="1:17">
      <c r="A188" s="17"/>
      <c r="B188" s="18"/>
      <c r="C188" s="167"/>
      <c r="D188" s="168"/>
      <c r="E188" s="167"/>
      <c r="F188" s="168"/>
      <c r="G188" s="167"/>
      <c r="H188" s="168"/>
      <c r="I188" s="167"/>
      <c r="J188" s="168"/>
      <c r="K188" s="167"/>
      <c r="L188" s="168"/>
      <c r="M188" s="167"/>
      <c r="N188" s="168"/>
      <c r="O188" s="167"/>
      <c r="P188" s="168"/>
      <c r="Q188" s="19"/>
    </row>
    <row r="189" spans="1:17">
      <c r="A189" s="17"/>
      <c r="B189" s="18"/>
      <c r="C189" s="167"/>
      <c r="D189" s="168"/>
      <c r="E189" s="167"/>
      <c r="F189" s="168"/>
      <c r="G189" s="167"/>
      <c r="H189" s="168"/>
      <c r="I189" s="167"/>
      <c r="J189" s="168"/>
      <c r="K189" s="167"/>
      <c r="L189" s="168"/>
      <c r="M189" s="167"/>
      <c r="N189" s="168"/>
      <c r="O189" s="167"/>
      <c r="P189" s="168"/>
      <c r="Q189" s="19"/>
    </row>
    <row r="190" spans="1:17">
      <c r="A190" s="17"/>
      <c r="B190" s="18"/>
      <c r="C190" s="167"/>
      <c r="D190" s="168"/>
      <c r="E190" s="167"/>
      <c r="F190" s="168"/>
      <c r="G190" s="167"/>
      <c r="H190" s="168"/>
      <c r="I190" s="167"/>
      <c r="J190" s="168"/>
      <c r="K190" s="167"/>
      <c r="L190" s="168"/>
      <c r="M190" s="167"/>
      <c r="N190" s="168"/>
      <c r="O190" s="167"/>
      <c r="P190" s="168"/>
      <c r="Q190" s="19"/>
    </row>
    <row r="191" spans="1:17">
      <c r="A191" s="15"/>
      <c r="B191" s="16"/>
      <c r="C191" s="169"/>
      <c r="D191" s="170"/>
      <c r="E191" s="169"/>
      <c r="F191" s="170"/>
      <c r="G191" s="169"/>
      <c r="H191" s="170"/>
      <c r="I191" s="169"/>
      <c r="J191" s="170"/>
      <c r="K191" s="169"/>
      <c r="L191" s="170"/>
      <c r="M191" s="169"/>
      <c r="N191" s="170"/>
      <c r="O191" s="169"/>
      <c r="P191" s="170"/>
      <c r="Q191" s="5"/>
    </row>
  </sheetData>
  <mergeCells count="34">
    <mergeCell ref="A69:A71"/>
    <mergeCell ref="A98:B99"/>
    <mergeCell ref="A73:A85"/>
    <mergeCell ref="A169:A181"/>
    <mergeCell ref="A133:A135"/>
    <mergeCell ref="A162:B163"/>
    <mergeCell ref="Q162:Q163"/>
    <mergeCell ref="A165:A167"/>
    <mergeCell ref="A137:A149"/>
    <mergeCell ref="S9:S21"/>
    <mergeCell ref="A34:B35"/>
    <mergeCell ref="Q34:Q35"/>
    <mergeCell ref="A37:A39"/>
    <mergeCell ref="A66:B67"/>
    <mergeCell ref="Q66:Q67"/>
    <mergeCell ref="A9:A21"/>
    <mergeCell ref="A41:A53"/>
    <mergeCell ref="Q98:Q99"/>
    <mergeCell ref="A101:A103"/>
    <mergeCell ref="A130:B131"/>
    <mergeCell ref="Q130:Q131"/>
    <mergeCell ref="A105:A117"/>
    <mergeCell ref="X2:X3"/>
    <mergeCell ref="Y2:Y3"/>
    <mergeCell ref="Z2:Z3"/>
    <mergeCell ref="AA2:AA3"/>
    <mergeCell ref="A5:A7"/>
    <mergeCell ref="S5:S7"/>
    <mergeCell ref="A2:B3"/>
    <mergeCell ref="Q2:Q3"/>
    <mergeCell ref="S2:T3"/>
    <mergeCell ref="U2:U3"/>
    <mergeCell ref="V2:V3"/>
    <mergeCell ref="W2:W3"/>
  </mergeCells>
  <phoneticPr fontId="3"/>
  <pageMargins left="0.7" right="0.7" top="0.75" bottom="0.75" header="0.51200000000000001" footer="0.51200000000000001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499F0-385D-404D-A20B-8962580245D1}">
  <dimension ref="A1:AA191"/>
  <sheetViews>
    <sheetView topLeftCell="A23" zoomScale="110" zoomScaleNormal="110" workbookViewId="0">
      <selection activeCell="K44" sqref="K44"/>
    </sheetView>
  </sheetViews>
  <sheetFormatPr baseColWidth="10" defaultColWidth="9" defaultRowHeight="13"/>
  <cols>
    <col min="1" max="1" width="2.6640625" style="4" customWidth="1"/>
    <col min="2" max="2" width="9" style="4"/>
    <col min="3" max="16" width="8" style="4" customWidth="1"/>
    <col min="17" max="17" width="9" style="4"/>
    <col min="18" max="18" width="3.1640625" style="4" customWidth="1"/>
    <col min="19" max="19" width="2.6640625" style="4" customWidth="1"/>
    <col min="20" max="20" width="9" style="4"/>
    <col min="21" max="27" width="10" style="4" customWidth="1"/>
    <col min="28" max="16384" width="9" style="4"/>
  </cols>
  <sheetData>
    <row r="1" spans="1:27">
      <c r="A1" s="4" t="s">
        <v>67</v>
      </c>
      <c r="C1" s="4" t="s">
        <v>61</v>
      </c>
      <c r="D1" s="4" t="s">
        <v>35</v>
      </c>
      <c r="S1" s="21" t="str">
        <f>A1</f>
        <v>2021年</v>
      </c>
      <c r="U1" s="4" t="str">
        <f>C1</f>
        <v>7月</v>
      </c>
    </row>
    <row r="2" spans="1:27">
      <c r="A2" s="283"/>
      <c r="B2" s="284"/>
      <c r="C2" s="154"/>
      <c r="D2" s="155" t="s">
        <v>33</v>
      </c>
      <c r="E2" s="156"/>
      <c r="F2" s="157" t="s">
        <v>34</v>
      </c>
      <c r="G2" s="156"/>
      <c r="H2" s="157" t="s">
        <v>37</v>
      </c>
      <c r="I2" s="156"/>
      <c r="J2" s="157" t="s">
        <v>38</v>
      </c>
      <c r="K2" s="33">
        <v>1</v>
      </c>
      <c r="L2" s="22" t="s">
        <v>39</v>
      </c>
      <c r="M2" s="2">
        <v>2</v>
      </c>
      <c r="N2" s="22" t="s">
        <v>40</v>
      </c>
      <c r="O2" s="2">
        <v>3</v>
      </c>
      <c r="P2" s="22" t="s">
        <v>41</v>
      </c>
      <c r="Q2" s="290" t="s">
        <v>42</v>
      </c>
      <c r="S2" s="283"/>
      <c r="T2" s="284"/>
      <c r="U2" s="290" t="s">
        <v>35</v>
      </c>
      <c r="V2" s="290" t="s">
        <v>43</v>
      </c>
      <c r="W2" s="290" t="s">
        <v>44</v>
      </c>
      <c r="X2" s="290" t="s">
        <v>45</v>
      </c>
      <c r="Y2" s="290" t="s">
        <v>46</v>
      </c>
      <c r="Z2" s="290" t="s">
        <v>47</v>
      </c>
      <c r="AA2" s="290" t="s">
        <v>48</v>
      </c>
    </row>
    <row r="3" spans="1:27">
      <c r="A3" s="285"/>
      <c r="B3" s="286"/>
      <c r="C3" s="158" t="s">
        <v>31</v>
      </c>
      <c r="D3" s="158" t="s">
        <v>32</v>
      </c>
      <c r="E3" s="158" t="s">
        <v>31</v>
      </c>
      <c r="F3" s="158" t="s">
        <v>32</v>
      </c>
      <c r="G3" s="158" t="s">
        <v>31</v>
      </c>
      <c r="H3" s="158" t="s">
        <v>32</v>
      </c>
      <c r="I3" s="158" t="s">
        <v>31</v>
      </c>
      <c r="J3" s="158" t="s">
        <v>32</v>
      </c>
      <c r="K3" s="34" t="s">
        <v>31</v>
      </c>
      <c r="L3" s="34" t="s">
        <v>32</v>
      </c>
      <c r="M3" s="11" t="s">
        <v>31</v>
      </c>
      <c r="N3" s="11" t="s">
        <v>32</v>
      </c>
      <c r="O3" s="11" t="s">
        <v>31</v>
      </c>
      <c r="P3" s="11" t="s">
        <v>32</v>
      </c>
      <c r="Q3" s="291"/>
      <c r="S3" s="285"/>
      <c r="T3" s="286"/>
      <c r="U3" s="291"/>
      <c r="V3" s="291"/>
      <c r="W3" s="291"/>
      <c r="X3" s="291"/>
      <c r="Y3" s="291"/>
      <c r="Z3" s="291"/>
      <c r="AA3" s="291"/>
    </row>
    <row r="4" spans="1:27">
      <c r="A4" s="53" t="s">
        <v>13</v>
      </c>
      <c r="B4" s="54"/>
      <c r="C4" s="159"/>
      <c r="D4" s="160">
        <v>86605</v>
      </c>
      <c r="E4" s="159"/>
      <c r="F4" s="161">
        <f>D23</f>
        <v>86605</v>
      </c>
      <c r="G4" s="159"/>
      <c r="H4" s="161">
        <f>F23</f>
        <v>86605</v>
      </c>
      <c r="I4" s="159"/>
      <c r="J4" s="161">
        <f>H23</f>
        <v>86605</v>
      </c>
      <c r="K4" s="50"/>
      <c r="L4" s="52">
        <f>J23</f>
        <v>86605</v>
      </c>
      <c r="M4" s="50"/>
      <c r="N4" s="52">
        <f>L23</f>
        <v>85532</v>
      </c>
      <c r="O4" s="50"/>
      <c r="P4" s="52">
        <f>N23</f>
        <v>84107</v>
      </c>
      <c r="Q4" s="51">
        <f>D4</f>
        <v>86605</v>
      </c>
      <c r="S4" s="9" t="s">
        <v>13</v>
      </c>
      <c r="T4" s="54"/>
      <c r="U4" s="51">
        <f>Q4</f>
        <v>86605</v>
      </c>
      <c r="V4" s="52">
        <f>U23</f>
        <v>83030</v>
      </c>
      <c r="W4" s="52">
        <f>V23</f>
        <v>72065</v>
      </c>
      <c r="X4" s="52">
        <f>W23</f>
        <v>63326</v>
      </c>
      <c r="Y4" s="52">
        <f>X23</f>
        <v>53714</v>
      </c>
      <c r="Z4" s="52">
        <f>Y23</f>
        <v>48626</v>
      </c>
      <c r="AA4" s="51">
        <f>Q4</f>
        <v>86605</v>
      </c>
    </row>
    <row r="5" spans="1:27">
      <c r="A5" s="280" t="s">
        <v>36</v>
      </c>
      <c r="B5" s="5" t="s">
        <v>55</v>
      </c>
      <c r="C5" s="162"/>
      <c r="D5" s="163"/>
      <c r="E5" s="162"/>
      <c r="F5" s="163"/>
      <c r="G5" s="162"/>
      <c r="H5" s="163"/>
      <c r="I5" s="162"/>
      <c r="J5" s="163"/>
      <c r="K5" s="35"/>
      <c r="L5" s="36"/>
      <c r="M5" s="6"/>
      <c r="N5" s="24"/>
      <c r="O5" s="6"/>
      <c r="P5" s="24"/>
      <c r="Q5" s="24">
        <f>SUM(D5,F5,H5,J5,L5,N5,P5)</f>
        <v>0</v>
      </c>
      <c r="S5" s="292" t="s">
        <v>36</v>
      </c>
      <c r="T5" s="5" t="s">
        <v>55</v>
      </c>
      <c r="U5" s="24">
        <f>Q5</f>
        <v>0</v>
      </c>
      <c r="V5" s="24">
        <f>Q37</f>
        <v>0</v>
      </c>
      <c r="W5" s="24">
        <f>Q69</f>
        <v>0</v>
      </c>
      <c r="X5" s="24">
        <f>Q101</f>
        <v>0</v>
      </c>
      <c r="Y5" s="24">
        <f>Q133</f>
        <v>0</v>
      </c>
      <c r="Z5" s="24">
        <f>Q165</f>
        <v>0</v>
      </c>
      <c r="AA5" s="24">
        <f>SUM(U5:Z5)</f>
        <v>0</v>
      </c>
    </row>
    <row r="6" spans="1:27">
      <c r="A6" s="281"/>
      <c r="B6" s="6" t="s">
        <v>11</v>
      </c>
      <c r="C6" s="162"/>
      <c r="D6" s="163"/>
      <c r="E6" s="162"/>
      <c r="F6" s="163"/>
      <c r="G6" s="162"/>
      <c r="H6" s="163"/>
      <c r="I6" s="162"/>
      <c r="J6" s="163"/>
      <c r="K6" s="35"/>
      <c r="L6" s="36"/>
      <c r="M6" s="6"/>
      <c r="N6" s="24"/>
      <c r="O6" s="6"/>
      <c r="P6" s="24"/>
      <c r="Q6" s="24">
        <f>SUM(D6,F6,H6,J6,L6,N6,P6)</f>
        <v>0</v>
      </c>
      <c r="S6" s="293"/>
      <c r="T6" s="3" t="s">
        <v>11</v>
      </c>
      <c r="U6" s="24">
        <f>Q6</f>
        <v>0</v>
      </c>
      <c r="V6" s="24">
        <f>Q38</f>
        <v>0</v>
      </c>
      <c r="W6" s="24">
        <f>Q70</f>
        <v>0</v>
      </c>
      <c r="X6" s="24">
        <f>Q102</f>
        <v>0</v>
      </c>
      <c r="Y6" s="24">
        <f>Q134</f>
        <v>0</v>
      </c>
      <c r="Z6" s="24">
        <f>Q166</f>
        <v>0</v>
      </c>
      <c r="AA6" s="24">
        <f>SUM(U6:Z6)</f>
        <v>0</v>
      </c>
    </row>
    <row r="7" spans="1:27">
      <c r="A7" s="282"/>
      <c r="B7" s="7" t="s">
        <v>14</v>
      </c>
      <c r="C7" s="162"/>
      <c r="D7" s="163"/>
      <c r="E7" s="162"/>
      <c r="F7" s="163"/>
      <c r="G7" s="162"/>
      <c r="H7" s="163"/>
      <c r="I7" s="162"/>
      <c r="J7" s="163"/>
      <c r="K7" s="35"/>
      <c r="L7" s="36"/>
      <c r="M7" s="6"/>
      <c r="N7" s="24"/>
      <c r="O7" s="6"/>
      <c r="P7" s="24"/>
      <c r="Q7" s="24">
        <f>SUM(D7,F7,H7,J7,L7,N7,P7)</f>
        <v>0</v>
      </c>
      <c r="S7" s="294"/>
      <c r="T7" s="14" t="s">
        <v>14</v>
      </c>
      <c r="U7" s="24">
        <f>Q7</f>
        <v>0</v>
      </c>
      <c r="V7" s="24">
        <f>Q39</f>
        <v>0</v>
      </c>
      <c r="W7" s="24">
        <f>Q71</f>
        <v>0</v>
      </c>
      <c r="X7" s="24">
        <f>Q103</f>
        <v>0</v>
      </c>
      <c r="Y7" s="24">
        <f>Q135</f>
        <v>0</v>
      </c>
      <c r="Z7" s="24">
        <f>Q167</f>
        <v>0</v>
      </c>
      <c r="AA7" s="24">
        <f>SUM(U7:Z7)</f>
        <v>0</v>
      </c>
    </row>
    <row r="8" spans="1:27">
      <c r="A8" s="53" t="s">
        <v>15</v>
      </c>
      <c r="B8" s="54"/>
      <c r="C8" s="159"/>
      <c r="D8" s="161">
        <f>SUM(D5:D7)</f>
        <v>0</v>
      </c>
      <c r="E8" s="159"/>
      <c r="F8" s="161">
        <f>SUM(F5:F7)</f>
        <v>0</v>
      </c>
      <c r="G8" s="159"/>
      <c r="H8" s="161">
        <f>SUM(H5:H7)</f>
        <v>0</v>
      </c>
      <c r="I8" s="159"/>
      <c r="J8" s="161">
        <f>SUM(J5:J7)</f>
        <v>0</v>
      </c>
      <c r="K8" s="50"/>
      <c r="L8" s="52">
        <f>SUM(L5:L7)</f>
        <v>0</v>
      </c>
      <c r="M8" s="50"/>
      <c r="N8" s="52">
        <f>SUM(N5:N7)</f>
        <v>0</v>
      </c>
      <c r="O8" s="50"/>
      <c r="P8" s="52">
        <f>SUM(P5:P7)</f>
        <v>0</v>
      </c>
      <c r="Q8" s="52">
        <f>SUM(Q5:Q7)</f>
        <v>0</v>
      </c>
      <c r="S8" s="50" t="s">
        <v>15</v>
      </c>
      <c r="T8" s="54"/>
      <c r="U8" s="52">
        <f>SUM(U5:U7)</f>
        <v>0</v>
      </c>
      <c r="V8" s="52">
        <f t="shared" ref="V8:AA8" si="0">SUM(V5:V7)</f>
        <v>0</v>
      </c>
      <c r="W8" s="52">
        <f t="shared" si="0"/>
        <v>0</v>
      </c>
      <c r="X8" s="52">
        <f t="shared" si="0"/>
        <v>0</v>
      </c>
      <c r="Y8" s="52">
        <f t="shared" si="0"/>
        <v>0</v>
      </c>
      <c r="Z8" s="52">
        <f t="shared" si="0"/>
        <v>0</v>
      </c>
      <c r="AA8" s="52">
        <f t="shared" si="0"/>
        <v>0</v>
      </c>
    </row>
    <row r="9" spans="1:27" ht="14" customHeight="1">
      <c r="A9" s="287" t="s">
        <v>28</v>
      </c>
      <c r="B9" s="1" t="s">
        <v>16</v>
      </c>
      <c r="C9" s="162"/>
      <c r="D9" s="163"/>
      <c r="E9" s="162"/>
      <c r="F9" s="163"/>
      <c r="G9" s="162"/>
      <c r="H9" s="163"/>
      <c r="I9" s="162"/>
      <c r="J9" s="163"/>
      <c r="K9" s="35"/>
      <c r="L9" s="36"/>
      <c r="M9" s="6"/>
      <c r="N9" s="24"/>
      <c r="O9" s="6"/>
      <c r="P9" s="24"/>
      <c r="Q9" s="24">
        <f>SUM(D9,F9,H9,J9,L9,N9,P9)</f>
        <v>0</v>
      </c>
      <c r="S9" s="292" t="s">
        <v>28</v>
      </c>
      <c r="T9" s="20" t="s">
        <v>16</v>
      </c>
      <c r="U9" s="24">
        <f>Q9</f>
        <v>0</v>
      </c>
      <c r="V9" s="24">
        <f>Q41</f>
        <v>0</v>
      </c>
      <c r="W9" s="24">
        <f>Q73</f>
        <v>0</v>
      </c>
      <c r="X9" s="24">
        <f>Q105</f>
        <v>638</v>
      </c>
      <c r="Y9" s="24">
        <f>Q137</f>
        <v>0</v>
      </c>
      <c r="Z9" s="24">
        <f>Q169</f>
        <v>0</v>
      </c>
      <c r="AA9" s="24">
        <f>SUM(U9:Z9)</f>
        <v>638</v>
      </c>
    </row>
    <row r="10" spans="1:27" ht="14">
      <c r="A10" s="288"/>
      <c r="B10" s="1" t="s">
        <v>17</v>
      </c>
      <c r="C10" s="162"/>
      <c r="D10" s="163"/>
      <c r="E10" s="162"/>
      <c r="F10" s="163"/>
      <c r="G10" s="162"/>
      <c r="H10" s="163"/>
      <c r="I10" s="162"/>
      <c r="J10" s="163"/>
      <c r="K10" s="35"/>
      <c r="L10" s="36"/>
      <c r="M10" s="6"/>
      <c r="N10" s="24"/>
      <c r="O10" s="6"/>
      <c r="P10" s="24"/>
      <c r="Q10" s="24">
        <f>SUM(D10,F10,H10,J10,L10,N10,P10)</f>
        <v>0</v>
      </c>
      <c r="S10" s="295"/>
      <c r="T10" s="20" t="s">
        <v>17</v>
      </c>
      <c r="U10" s="24">
        <f>Q10</f>
        <v>0</v>
      </c>
      <c r="V10" s="24">
        <f>Q42</f>
        <v>110</v>
      </c>
      <c r="W10" s="24">
        <f>Q74</f>
        <v>0</v>
      </c>
      <c r="X10" s="24">
        <f>Q106</f>
        <v>253</v>
      </c>
      <c r="Y10" s="24">
        <f>Q138</f>
        <v>0</v>
      </c>
      <c r="Z10" s="24">
        <f>Q170</f>
        <v>0</v>
      </c>
      <c r="AA10" s="24">
        <f>SUM(U10:Z10)</f>
        <v>363</v>
      </c>
    </row>
    <row r="11" spans="1:27" ht="14">
      <c r="A11" s="288"/>
      <c r="B11" s="1" t="s">
        <v>26</v>
      </c>
      <c r="C11" s="162"/>
      <c r="D11" s="163"/>
      <c r="E11" s="162"/>
      <c r="F11" s="163"/>
      <c r="G11" s="162"/>
      <c r="H11" s="163"/>
      <c r="I11" s="162"/>
      <c r="J11" s="163"/>
      <c r="K11" s="35" t="s">
        <v>292</v>
      </c>
      <c r="L11" s="36">
        <v>1073</v>
      </c>
      <c r="M11" s="6" t="s">
        <v>138</v>
      </c>
      <c r="N11" s="24">
        <v>1425</v>
      </c>
      <c r="O11" s="6" t="s">
        <v>133</v>
      </c>
      <c r="P11" s="24">
        <v>817</v>
      </c>
      <c r="Q11" s="24">
        <f>SUM(D11,F11,H11,J11,L11,N11,P11)</f>
        <v>3315</v>
      </c>
      <c r="S11" s="295"/>
      <c r="T11" s="20" t="s">
        <v>26</v>
      </c>
      <c r="U11" s="24">
        <f>Q11</f>
        <v>3315</v>
      </c>
      <c r="V11" s="24">
        <f>Q43</f>
        <v>7706</v>
      </c>
      <c r="W11" s="24">
        <f>Q75</f>
        <v>5899</v>
      </c>
      <c r="X11" s="24">
        <f>Q107</f>
        <v>4487</v>
      </c>
      <c r="Y11" s="24">
        <f>Q139</f>
        <v>4268</v>
      </c>
      <c r="Z11" s="24">
        <f>Q171</f>
        <v>0</v>
      </c>
      <c r="AA11" s="24">
        <f>SUM(U11:Z11)</f>
        <v>25675</v>
      </c>
    </row>
    <row r="12" spans="1:27" ht="14">
      <c r="A12" s="288"/>
      <c r="B12" s="55" t="s">
        <v>18</v>
      </c>
      <c r="C12" s="161"/>
      <c r="D12" s="161">
        <f>SUM(D9:D11)</f>
        <v>0</v>
      </c>
      <c r="E12" s="161"/>
      <c r="F12" s="161">
        <f>SUM(F9:F11)</f>
        <v>0</v>
      </c>
      <c r="G12" s="159"/>
      <c r="H12" s="161">
        <f>SUM(H9:H11)</f>
        <v>0</v>
      </c>
      <c r="I12" s="159"/>
      <c r="J12" s="161">
        <f>SUM(J9:J11)</f>
        <v>0</v>
      </c>
      <c r="K12" s="50"/>
      <c r="L12" s="52">
        <f>SUM(L9:L11)</f>
        <v>1073</v>
      </c>
      <c r="M12" s="50"/>
      <c r="N12" s="52">
        <f>SUM(N9:N11)</f>
        <v>1425</v>
      </c>
      <c r="O12" s="50"/>
      <c r="P12" s="52">
        <f>SUM(P9:P11)</f>
        <v>817</v>
      </c>
      <c r="Q12" s="52">
        <f>SUM(Q9:Q11)</f>
        <v>3315</v>
      </c>
      <c r="S12" s="295"/>
      <c r="T12" s="59" t="s">
        <v>18</v>
      </c>
      <c r="U12" s="52">
        <f>SUM(U9:U11)</f>
        <v>3315</v>
      </c>
      <c r="V12" s="52">
        <f t="shared" ref="V12:AA12" si="1">SUM(V9:V11)</f>
        <v>7816</v>
      </c>
      <c r="W12" s="52">
        <f t="shared" si="1"/>
        <v>5899</v>
      </c>
      <c r="X12" s="52">
        <f t="shared" si="1"/>
        <v>5378</v>
      </c>
      <c r="Y12" s="52">
        <f t="shared" si="1"/>
        <v>4268</v>
      </c>
      <c r="Z12" s="52">
        <f t="shared" si="1"/>
        <v>0</v>
      </c>
      <c r="AA12" s="52">
        <f t="shared" si="1"/>
        <v>26676</v>
      </c>
    </row>
    <row r="13" spans="1:27" ht="14">
      <c r="A13" s="288"/>
      <c r="B13" s="1" t="s">
        <v>27</v>
      </c>
      <c r="C13" s="162"/>
      <c r="D13" s="163"/>
      <c r="E13" s="162"/>
      <c r="F13" s="163"/>
      <c r="G13" s="162"/>
      <c r="H13" s="163"/>
      <c r="I13" s="162"/>
      <c r="J13" s="163"/>
      <c r="K13" s="35"/>
      <c r="L13" s="36"/>
      <c r="M13" s="6"/>
      <c r="N13" s="24"/>
      <c r="O13" s="6"/>
      <c r="P13" s="24"/>
      <c r="Q13" s="24">
        <f t="shared" ref="Q13:Q20" si="2">SUM(D13,F13,H13,J13,L13,N13,P13)</f>
        <v>0</v>
      </c>
      <c r="S13" s="295"/>
      <c r="T13" s="20" t="s">
        <v>27</v>
      </c>
      <c r="U13" s="24">
        <f t="shared" ref="U13:U20" si="3">Q13</f>
        <v>0</v>
      </c>
      <c r="V13" s="24">
        <f t="shared" ref="V13:V20" si="4">Q45</f>
        <v>0</v>
      </c>
      <c r="W13" s="24">
        <f t="shared" ref="W13:W20" si="5">Q77</f>
        <v>0</v>
      </c>
      <c r="X13" s="24">
        <f t="shared" ref="X13:X20" si="6">Q109</f>
        <v>0</v>
      </c>
      <c r="Y13" s="24">
        <f t="shared" ref="Y13:Y20" si="7">Q141</f>
        <v>0</v>
      </c>
      <c r="Z13" s="24">
        <f t="shared" ref="Z13:Z20" si="8">Q173</f>
        <v>0</v>
      </c>
      <c r="AA13" s="24">
        <f t="shared" ref="AA13:AA20" si="9">SUM(U13:Z13)</f>
        <v>0</v>
      </c>
    </row>
    <row r="14" spans="1:27" ht="14">
      <c r="A14" s="288"/>
      <c r="B14" s="1" t="s">
        <v>29</v>
      </c>
      <c r="C14" s="162"/>
      <c r="D14" s="163"/>
      <c r="E14" s="162"/>
      <c r="F14" s="163"/>
      <c r="G14" s="162"/>
      <c r="H14" s="163"/>
      <c r="I14" s="162"/>
      <c r="J14" s="163"/>
      <c r="K14" s="35"/>
      <c r="L14" s="36"/>
      <c r="M14" s="6"/>
      <c r="N14" s="24"/>
      <c r="O14" s="6"/>
      <c r="P14" s="24"/>
      <c r="Q14" s="24">
        <f t="shared" si="2"/>
        <v>0</v>
      </c>
      <c r="S14" s="295"/>
      <c r="T14" s="20" t="s">
        <v>29</v>
      </c>
      <c r="U14" s="24">
        <f t="shared" si="3"/>
        <v>0</v>
      </c>
      <c r="V14" s="24">
        <f t="shared" si="4"/>
        <v>0</v>
      </c>
      <c r="W14" s="24">
        <f t="shared" si="5"/>
        <v>0</v>
      </c>
      <c r="X14" s="24">
        <f t="shared" si="6"/>
        <v>0</v>
      </c>
      <c r="Y14" s="24">
        <f t="shared" si="7"/>
        <v>0</v>
      </c>
      <c r="Z14" s="24">
        <f t="shared" si="8"/>
        <v>0</v>
      </c>
      <c r="AA14" s="24">
        <f t="shared" si="9"/>
        <v>0</v>
      </c>
    </row>
    <row r="15" spans="1:27" ht="14">
      <c r="A15" s="288"/>
      <c r="B15" s="1" t="s">
        <v>20</v>
      </c>
      <c r="C15" s="162"/>
      <c r="D15" s="163"/>
      <c r="E15" s="162"/>
      <c r="F15" s="163"/>
      <c r="G15" s="162"/>
      <c r="H15" s="163"/>
      <c r="I15" s="162"/>
      <c r="J15" s="163"/>
      <c r="K15" s="35"/>
      <c r="L15" s="36"/>
      <c r="M15" s="6"/>
      <c r="N15" s="24"/>
      <c r="O15" s="6"/>
      <c r="P15" s="24"/>
      <c r="Q15" s="24">
        <f t="shared" si="2"/>
        <v>0</v>
      </c>
      <c r="S15" s="295"/>
      <c r="T15" s="20" t="s">
        <v>20</v>
      </c>
      <c r="U15" s="24">
        <f t="shared" si="3"/>
        <v>0</v>
      </c>
      <c r="V15" s="24">
        <f t="shared" si="4"/>
        <v>0</v>
      </c>
      <c r="W15" s="24">
        <f t="shared" si="5"/>
        <v>0</v>
      </c>
      <c r="X15" s="24">
        <f t="shared" si="6"/>
        <v>0</v>
      </c>
      <c r="Y15" s="24">
        <f t="shared" si="7"/>
        <v>0</v>
      </c>
      <c r="Z15" s="24">
        <f t="shared" si="8"/>
        <v>0</v>
      </c>
      <c r="AA15" s="24">
        <f t="shared" si="9"/>
        <v>0</v>
      </c>
    </row>
    <row r="16" spans="1:27" ht="14">
      <c r="A16" s="288"/>
      <c r="B16" s="1" t="s">
        <v>21</v>
      </c>
      <c r="C16" s="162"/>
      <c r="D16" s="163"/>
      <c r="E16" s="162"/>
      <c r="F16" s="163"/>
      <c r="G16" s="162"/>
      <c r="H16" s="163"/>
      <c r="I16" s="162"/>
      <c r="J16" s="163"/>
      <c r="K16" s="35"/>
      <c r="L16" s="36"/>
      <c r="M16" s="6"/>
      <c r="N16" s="24"/>
      <c r="O16" s="6"/>
      <c r="P16" s="24"/>
      <c r="Q16" s="24">
        <f t="shared" si="2"/>
        <v>0</v>
      </c>
      <c r="S16" s="295"/>
      <c r="T16" s="20" t="s">
        <v>21</v>
      </c>
      <c r="U16" s="24">
        <f t="shared" si="3"/>
        <v>0</v>
      </c>
      <c r="V16" s="24">
        <f t="shared" si="4"/>
        <v>0</v>
      </c>
      <c r="W16" s="24">
        <f t="shared" si="5"/>
        <v>0</v>
      </c>
      <c r="X16" s="24">
        <f t="shared" si="6"/>
        <v>0</v>
      </c>
      <c r="Y16" s="24">
        <f t="shared" si="7"/>
        <v>0</v>
      </c>
      <c r="Z16" s="24">
        <f t="shared" si="8"/>
        <v>0</v>
      </c>
      <c r="AA16" s="24">
        <f t="shared" si="9"/>
        <v>0</v>
      </c>
    </row>
    <row r="17" spans="1:27" ht="14">
      <c r="A17" s="288"/>
      <c r="B17" s="1" t="s">
        <v>22</v>
      </c>
      <c r="C17" s="162"/>
      <c r="D17" s="163"/>
      <c r="E17" s="162"/>
      <c r="F17" s="163"/>
      <c r="G17" s="162"/>
      <c r="H17" s="163"/>
      <c r="I17" s="162"/>
      <c r="J17" s="163"/>
      <c r="K17" s="35"/>
      <c r="L17" s="36"/>
      <c r="M17" s="6"/>
      <c r="N17" s="24"/>
      <c r="O17" s="6"/>
      <c r="P17" s="24"/>
      <c r="Q17" s="24">
        <f t="shared" si="2"/>
        <v>0</v>
      </c>
      <c r="S17" s="295"/>
      <c r="T17" s="20" t="s">
        <v>22</v>
      </c>
      <c r="U17" s="24">
        <f t="shared" si="3"/>
        <v>0</v>
      </c>
      <c r="V17" s="24">
        <f t="shared" si="4"/>
        <v>0</v>
      </c>
      <c r="W17" s="24">
        <f t="shared" si="5"/>
        <v>0</v>
      </c>
      <c r="X17" s="24">
        <f t="shared" si="6"/>
        <v>0</v>
      </c>
      <c r="Y17" s="24">
        <f t="shared" si="7"/>
        <v>0</v>
      </c>
      <c r="Z17" s="24">
        <f t="shared" si="8"/>
        <v>0</v>
      </c>
      <c r="AA17" s="24">
        <f t="shared" si="9"/>
        <v>0</v>
      </c>
    </row>
    <row r="18" spans="1:27" ht="14">
      <c r="A18" s="288"/>
      <c r="B18" s="1" t="s">
        <v>23</v>
      </c>
      <c r="C18" s="162"/>
      <c r="D18" s="163"/>
      <c r="E18" s="162"/>
      <c r="F18" s="163"/>
      <c r="G18" s="162"/>
      <c r="H18" s="163"/>
      <c r="I18" s="162"/>
      <c r="J18" s="163"/>
      <c r="K18" s="35"/>
      <c r="L18" s="36"/>
      <c r="M18" s="6"/>
      <c r="N18" s="24"/>
      <c r="O18" s="6" t="s">
        <v>316</v>
      </c>
      <c r="P18" s="24">
        <v>260</v>
      </c>
      <c r="Q18" s="24">
        <f t="shared" si="2"/>
        <v>260</v>
      </c>
      <c r="S18" s="295"/>
      <c r="T18" s="20" t="s">
        <v>23</v>
      </c>
      <c r="U18" s="24">
        <f t="shared" si="3"/>
        <v>260</v>
      </c>
      <c r="V18" s="24">
        <f t="shared" si="4"/>
        <v>3149</v>
      </c>
      <c r="W18" s="24">
        <f t="shared" si="5"/>
        <v>0</v>
      </c>
      <c r="X18" s="24">
        <f t="shared" si="6"/>
        <v>3894</v>
      </c>
      <c r="Y18" s="24">
        <f t="shared" si="7"/>
        <v>0</v>
      </c>
      <c r="Z18" s="24">
        <f t="shared" si="8"/>
        <v>0</v>
      </c>
      <c r="AA18" s="24">
        <f t="shared" si="9"/>
        <v>7303</v>
      </c>
    </row>
    <row r="19" spans="1:27" ht="14">
      <c r="A19" s="288"/>
      <c r="B19" s="1" t="s">
        <v>19</v>
      </c>
      <c r="C19" s="162"/>
      <c r="D19" s="163"/>
      <c r="E19" s="162"/>
      <c r="F19" s="163"/>
      <c r="G19" s="162"/>
      <c r="H19" s="163"/>
      <c r="I19" s="162"/>
      <c r="J19" s="163"/>
      <c r="K19" s="35"/>
      <c r="L19" s="36"/>
      <c r="M19" s="6"/>
      <c r="N19" s="24"/>
      <c r="O19" s="6"/>
      <c r="P19" s="24"/>
      <c r="Q19" s="24">
        <f t="shared" si="2"/>
        <v>0</v>
      </c>
      <c r="S19" s="295"/>
      <c r="T19" s="20" t="s">
        <v>19</v>
      </c>
      <c r="U19" s="24">
        <f t="shared" si="3"/>
        <v>0</v>
      </c>
      <c r="V19" s="24">
        <f t="shared" si="4"/>
        <v>0</v>
      </c>
      <c r="W19" s="24">
        <f t="shared" si="5"/>
        <v>2840</v>
      </c>
      <c r="X19" s="24">
        <f t="shared" si="6"/>
        <v>340</v>
      </c>
      <c r="Y19" s="24">
        <f t="shared" si="7"/>
        <v>820</v>
      </c>
      <c r="Z19" s="24">
        <f t="shared" si="8"/>
        <v>0</v>
      </c>
      <c r="AA19" s="24">
        <f t="shared" si="9"/>
        <v>4000</v>
      </c>
    </row>
    <row r="20" spans="1:27" ht="14">
      <c r="A20" s="288"/>
      <c r="B20" s="1" t="s">
        <v>30</v>
      </c>
      <c r="C20" s="162"/>
      <c r="D20" s="163"/>
      <c r="E20" s="162"/>
      <c r="F20" s="163"/>
      <c r="G20" s="162"/>
      <c r="H20" s="163"/>
      <c r="I20" s="162"/>
      <c r="J20" s="163"/>
      <c r="K20" s="35"/>
      <c r="L20" s="36"/>
      <c r="M20" s="6"/>
      <c r="N20" s="24"/>
      <c r="O20" s="6"/>
      <c r="P20" s="24"/>
      <c r="Q20" s="24">
        <f t="shared" si="2"/>
        <v>0</v>
      </c>
      <c r="S20" s="295"/>
      <c r="T20" s="20" t="s">
        <v>30</v>
      </c>
      <c r="U20" s="24">
        <f t="shared" si="3"/>
        <v>0</v>
      </c>
      <c r="V20" s="24">
        <f t="shared" si="4"/>
        <v>0</v>
      </c>
      <c r="W20" s="24">
        <f t="shared" si="5"/>
        <v>0</v>
      </c>
      <c r="X20" s="24">
        <f t="shared" si="6"/>
        <v>0</v>
      </c>
      <c r="Y20" s="24">
        <f t="shared" si="7"/>
        <v>0</v>
      </c>
      <c r="Z20" s="24">
        <f t="shared" si="8"/>
        <v>0</v>
      </c>
      <c r="AA20" s="24">
        <f t="shared" si="9"/>
        <v>0</v>
      </c>
    </row>
    <row r="21" spans="1:27" ht="14">
      <c r="A21" s="289"/>
      <c r="B21" s="55" t="s">
        <v>18</v>
      </c>
      <c r="C21" s="161"/>
      <c r="D21" s="161">
        <f>SUM(D13:D20)</f>
        <v>0</v>
      </c>
      <c r="E21" s="161"/>
      <c r="F21" s="161">
        <f>SUM(F13:F20)</f>
        <v>0</v>
      </c>
      <c r="G21" s="161"/>
      <c r="H21" s="161">
        <f>SUM(H13:H20)</f>
        <v>0</v>
      </c>
      <c r="I21" s="161"/>
      <c r="J21" s="161">
        <f>SUM(J13:J20)</f>
        <v>0</v>
      </c>
      <c r="K21" s="52"/>
      <c r="L21" s="52">
        <f>SUM(L13:L20)</f>
        <v>0</v>
      </c>
      <c r="M21" s="52"/>
      <c r="N21" s="52">
        <f>SUM(N13:N20)</f>
        <v>0</v>
      </c>
      <c r="O21" s="52"/>
      <c r="P21" s="52">
        <f>SUM(P13:P20)</f>
        <v>260</v>
      </c>
      <c r="Q21" s="52">
        <f>SUM(Q13:Q20)</f>
        <v>260</v>
      </c>
      <c r="S21" s="296"/>
      <c r="T21" s="59" t="s">
        <v>18</v>
      </c>
      <c r="U21" s="52">
        <f t="shared" ref="U21:AA21" si="10">SUM(U13:U20)</f>
        <v>260</v>
      </c>
      <c r="V21" s="52">
        <f t="shared" si="10"/>
        <v>3149</v>
      </c>
      <c r="W21" s="52">
        <f t="shared" si="10"/>
        <v>2840</v>
      </c>
      <c r="X21" s="52">
        <f t="shared" si="10"/>
        <v>4234</v>
      </c>
      <c r="Y21" s="52">
        <f t="shared" si="10"/>
        <v>820</v>
      </c>
      <c r="Z21" s="52">
        <f t="shared" si="10"/>
        <v>0</v>
      </c>
      <c r="AA21" s="52">
        <f t="shared" si="10"/>
        <v>11303</v>
      </c>
    </row>
    <row r="22" spans="1:27">
      <c r="A22" s="53" t="s">
        <v>24</v>
      </c>
      <c r="B22" s="54"/>
      <c r="C22" s="161"/>
      <c r="D22" s="161">
        <f>D12+D21</f>
        <v>0</v>
      </c>
      <c r="E22" s="161"/>
      <c r="F22" s="161">
        <f>F12+F21</f>
        <v>0</v>
      </c>
      <c r="G22" s="161"/>
      <c r="H22" s="161">
        <f>H12+H21</f>
        <v>0</v>
      </c>
      <c r="I22" s="161"/>
      <c r="J22" s="161">
        <f>J12+J21</f>
        <v>0</v>
      </c>
      <c r="K22" s="52"/>
      <c r="L22" s="52">
        <f>L12+L21</f>
        <v>1073</v>
      </c>
      <c r="M22" s="52"/>
      <c r="N22" s="52">
        <f>N12+N21</f>
        <v>1425</v>
      </c>
      <c r="O22" s="52"/>
      <c r="P22" s="52">
        <f>P12+P21</f>
        <v>1077</v>
      </c>
      <c r="Q22" s="52">
        <f>Q12+Q21</f>
        <v>3575</v>
      </c>
      <c r="S22" s="60" t="s">
        <v>24</v>
      </c>
      <c r="T22" s="54"/>
      <c r="U22" s="52">
        <f t="shared" ref="U22:AA22" si="11">U12+U21</f>
        <v>3575</v>
      </c>
      <c r="V22" s="52">
        <f t="shared" si="11"/>
        <v>10965</v>
      </c>
      <c r="W22" s="52">
        <f t="shared" si="11"/>
        <v>8739</v>
      </c>
      <c r="X22" s="52">
        <f t="shared" si="11"/>
        <v>9612</v>
      </c>
      <c r="Y22" s="52">
        <f t="shared" si="11"/>
        <v>5088</v>
      </c>
      <c r="Z22" s="52">
        <f t="shared" si="11"/>
        <v>0</v>
      </c>
      <c r="AA22" s="52">
        <f t="shared" si="11"/>
        <v>37979</v>
      </c>
    </row>
    <row r="23" spans="1:27">
      <c r="A23" s="57" t="s">
        <v>25</v>
      </c>
      <c r="B23" s="56"/>
      <c r="C23" s="164"/>
      <c r="D23" s="164">
        <f>D4+D8-D22</f>
        <v>86605</v>
      </c>
      <c r="E23" s="164"/>
      <c r="F23" s="164">
        <f>F4+F8-F22</f>
        <v>86605</v>
      </c>
      <c r="G23" s="164"/>
      <c r="H23" s="164">
        <f>H4+H8-H22</f>
        <v>86605</v>
      </c>
      <c r="I23" s="164"/>
      <c r="J23" s="164">
        <f>J4+J8-J22</f>
        <v>86605</v>
      </c>
      <c r="K23" s="58"/>
      <c r="L23" s="58">
        <f>L4+L8-L22</f>
        <v>85532</v>
      </c>
      <c r="M23" s="58"/>
      <c r="N23" s="58">
        <f>N4+N8-N22</f>
        <v>84107</v>
      </c>
      <c r="O23" s="58"/>
      <c r="P23" s="58">
        <f>P4+P8-P22</f>
        <v>83030</v>
      </c>
      <c r="Q23" s="58">
        <f>Q4+Q8-Q22</f>
        <v>83030</v>
      </c>
      <c r="S23" s="48" t="s">
        <v>25</v>
      </c>
      <c r="T23" s="8"/>
      <c r="U23" s="23">
        <f t="shared" ref="U23:AA23" si="12">U4+U8-U22</f>
        <v>83030</v>
      </c>
      <c r="V23" s="23">
        <f t="shared" si="12"/>
        <v>72065</v>
      </c>
      <c r="W23" s="23">
        <f t="shared" si="12"/>
        <v>63326</v>
      </c>
      <c r="X23" s="23">
        <f t="shared" si="12"/>
        <v>53714</v>
      </c>
      <c r="Y23" s="23">
        <f t="shared" si="12"/>
        <v>48626</v>
      </c>
      <c r="Z23" s="23">
        <f t="shared" si="12"/>
        <v>48626</v>
      </c>
      <c r="AA23" s="23">
        <f t="shared" si="12"/>
        <v>48626</v>
      </c>
    </row>
    <row r="24" spans="1:27">
      <c r="A24" s="13" t="s">
        <v>12</v>
      </c>
      <c r="B24" s="14"/>
      <c r="C24" s="165"/>
      <c r="D24" s="166"/>
      <c r="E24" s="165"/>
      <c r="F24" s="166"/>
      <c r="G24" s="165"/>
      <c r="H24" s="166"/>
      <c r="I24" s="165"/>
      <c r="J24" s="166"/>
      <c r="K24" s="26"/>
      <c r="L24" s="27"/>
      <c r="M24" s="13"/>
      <c r="N24" s="14"/>
      <c r="O24" s="13"/>
      <c r="P24" s="14"/>
      <c r="Q24" s="7"/>
      <c r="S24" s="49" t="s">
        <v>12</v>
      </c>
      <c r="T24" s="14"/>
      <c r="U24" s="7"/>
      <c r="V24" s="7"/>
      <c r="W24" s="7"/>
      <c r="X24" s="7"/>
      <c r="Y24" s="7"/>
      <c r="Z24" s="7"/>
      <c r="AA24" s="7"/>
    </row>
    <row r="25" spans="1:27">
      <c r="A25" s="17"/>
      <c r="B25" s="18"/>
      <c r="C25" s="167"/>
      <c r="D25" s="168"/>
      <c r="E25" s="167"/>
      <c r="F25" s="168"/>
      <c r="G25" s="167"/>
      <c r="H25" s="168"/>
      <c r="I25" s="167"/>
      <c r="J25" s="168"/>
      <c r="K25" s="28"/>
      <c r="L25" s="29"/>
      <c r="M25" s="17"/>
      <c r="N25" s="18"/>
      <c r="O25" s="17"/>
      <c r="P25" s="18"/>
      <c r="Q25" s="19"/>
      <c r="S25" s="17"/>
      <c r="T25" s="18"/>
      <c r="U25" s="19"/>
      <c r="V25" s="19"/>
      <c r="W25" s="19"/>
      <c r="X25" s="19"/>
      <c r="Y25" s="19"/>
      <c r="Z25" s="19"/>
      <c r="AA25" s="19"/>
    </row>
    <row r="26" spans="1:27">
      <c r="A26" s="17"/>
      <c r="B26" s="18"/>
      <c r="C26" s="167"/>
      <c r="D26" s="168"/>
      <c r="E26" s="167"/>
      <c r="F26" s="168"/>
      <c r="G26" s="167"/>
      <c r="H26" s="168"/>
      <c r="I26" s="167"/>
      <c r="J26" s="168"/>
      <c r="K26" s="28"/>
      <c r="L26" s="29"/>
      <c r="M26" s="17"/>
      <c r="N26" s="18"/>
      <c r="O26" s="17"/>
      <c r="P26" s="18"/>
      <c r="Q26" s="19"/>
      <c r="S26" s="17"/>
      <c r="T26" s="18"/>
      <c r="U26" s="19"/>
      <c r="V26" s="19"/>
      <c r="W26" s="19"/>
      <c r="X26" s="19"/>
      <c r="Y26" s="19"/>
      <c r="Z26" s="19"/>
      <c r="AA26" s="19"/>
    </row>
    <row r="27" spans="1:27">
      <c r="A27" s="17"/>
      <c r="B27" s="18"/>
      <c r="C27" s="167"/>
      <c r="D27" s="168"/>
      <c r="E27" s="167"/>
      <c r="F27" s="168"/>
      <c r="G27" s="167"/>
      <c r="H27" s="168"/>
      <c r="I27" s="167"/>
      <c r="J27" s="168"/>
      <c r="K27" s="28"/>
      <c r="L27" s="29"/>
      <c r="M27" s="17"/>
      <c r="N27" s="18"/>
      <c r="O27" s="17"/>
      <c r="P27" s="18"/>
      <c r="Q27" s="19"/>
      <c r="S27" s="17"/>
      <c r="T27" s="18"/>
      <c r="U27" s="19"/>
      <c r="V27" s="19"/>
      <c r="W27" s="19"/>
      <c r="X27" s="19"/>
      <c r="Y27" s="19"/>
      <c r="Z27" s="19"/>
      <c r="AA27" s="19"/>
    </row>
    <row r="28" spans="1:27">
      <c r="A28" s="17"/>
      <c r="B28" s="18"/>
      <c r="C28" s="167"/>
      <c r="D28" s="168"/>
      <c r="E28" s="167"/>
      <c r="F28" s="168"/>
      <c r="G28" s="167"/>
      <c r="H28" s="168"/>
      <c r="I28" s="167"/>
      <c r="J28" s="168"/>
      <c r="K28" s="28"/>
      <c r="L28" s="29"/>
      <c r="M28" s="17"/>
      <c r="N28" s="18"/>
      <c r="O28" s="17"/>
      <c r="P28" s="18"/>
      <c r="Q28" s="19"/>
      <c r="S28" s="17"/>
      <c r="T28" s="18"/>
      <c r="U28" s="19"/>
      <c r="V28" s="19"/>
      <c r="W28" s="19"/>
      <c r="X28" s="19"/>
      <c r="Y28" s="19"/>
      <c r="Z28" s="19"/>
      <c r="AA28" s="19"/>
    </row>
    <row r="29" spans="1:27">
      <c r="A29" s="17"/>
      <c r="B29" s="18"/>
      <c r="C29" s="167"/>
      <c r="D29" s="168"/>
      <c r="E29" s="167"/>
      <c r="F29" s="168"/>
      <c r="G29" s="167"/>
      <c r="H29" s="168"/>
      <c r="I29" s="167"/>
      <c r="J29" s="168"/>
      <c r="K29" s="28"/>
      <c r="L29" s="29"/>
      <c r="M29" s="17"/>
      <c r="N29" s="18"/>
      <c r="O29" s="17"/>
      <c r="P29" s="18"/>
      <c r="Q29" s="19"/>
      <c r="S29" s="17"/>
      <c r="T29" s="18"/>
      <c r="U29" s="19"/>
      <c r="V29" s="19"/>
      <c r="W29" s="19"/>
      <c r="X29" s="19"/>
      <c r="Y29" s="19"/>
      <c r="Z29" s="19"/>
      <c r="AA29" s="19"/>
    </row>
    <row r="30" spans="1:27">
      <c r="A30" s="17"/>
      <c r="B30" s="18"/>
      <c r="C30" s="167"/>
      <c r="D30" s="168"/>
      <c r="E30" s="167"/>
      <c r="F30" s="168"/>
      <c r="G30" s="167"/>
      <c r="H30" s="168"/>
      <c r="I30" s="167"/>
      <c r="J30" s="168"/>
      <c r="K30" s="28"/>
      <c r="L30" s="29"/>
      <c r="M30" s="17"/>
      <c r="N30" s="18"/>
      <c r="O30" s="17"/>
      <c r="P30" s="18"/>
      <c r="Q30" s="19"/>
      <c r="S30" s="17"/>
      <c r="T30" s="18"/>
      <c r="U30" s="19"/>
      <c r="V30" s="19"/>
      <c r="W30" s="19"/>
      <c r="X30" s="19"/>
      <c r="Y30" s="19"/>
      <c r="Z30" s="19"/>
      <c r="AA30" s="19"/>
    </row>
    <row r="31" spans="1:27">
      <c r="A31" s="15"/>
      <c r="B31" s="16"/>
      <c r="C31" s="169"/>
      <c r="D31" s="170"/>
      <c r="E31" s="169"/>
      <c r="F31" s="170"/>
      <c r="G31" s="169"/>
      <c r="H31" s="170"/>
      <c r="I31" s="169"/>
      <c r="J31" s="170"/>
      <c r="K31" s="30"/>
      <c r="L31" s="31"/>
      <c r="M31" s="15"/>
      <c r="N31" s="16"/>
      <c r="O31" s="15"/>
      <c r="P31" s="16"/>
      <c r="Q31" s="5"/>
      <c r="S31" s="15"/>
      <c r="T31" s="16"/>
      <c r="U31" s="5"/>
      <c r="V31" s="5"/>
      <c r="W31" s="5"/>
      <c r="X31" s="5"/>
      <c r="Y31" s="5"/>
      <c r="Z31" s="5"/>
      <c r="AA31" s="5"/>
    </row>
    <row r="32" spans="1:27"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7">
      <c r="A33" s="21" t="str">
        <f>A1</f>
        <v>2021年</v>
      </c>
      <c r="B33" s="21"/>
      <c r="C33" s="46" t="str">
        <f>C1</f>
        <v>7月</v>
      </c>
      <c r="D33" s="47" t="s">
        <v>43</v>
      </c>
      <c r="E33" s="47"/>
      <c r="F33" s="47"/>
      <c r="G33" s="47"/>
      <c r="H33" s="47"/>
      <c r="I33" s="47"/>
      <c r="J33" s="47"/>
      <c r="K33" s="47"/>
      <c r="L33" s="47"/>
    </row>
    <row r="34" spans="1:17" ht="11.25" customHeight="1">
      <c r="A34" s="283"/>
      <c r="B34" s="284"/>
      <c r="C34" s="32">
        <v>4</v>
      </c>
      <c r="D34" s="12" t="s">
        <v>33</v>
      </c>
      <c r="E34" s="33">
        <v>5</v>
      </c>
      <c r="F34" s="22" t="s">
        <v>34</v>
      </c>
      <c r="G34" s="33">
        <v>6</v>
      </c>
      <c r="H34" s="22" t="s">
        <v>37</v>
      </c>
      <c r="I34" s="33">
        <v>7</v>
      </c>
      <c r="J34" s="22" t="s">
        <v>38</v>
      </c>
      <c r="K34" s="33">
        <v>8</v>
      </c>
      <c r="L34" s="22" t="s">
        <v>39</v>
      </c>
      <c r="M34" s="2">
        <v>9</v>
      </c>
      <c r="N34" s="22" t="s">
        <v>40</v>
      </c>
      <c r="O34" s="2">
        <v>10</v>
      </c>
      <c r="P34" s="22" t="s">
        <v>41</v>
      </c>
      <c r="Q34" s="290" t="s">
        <v>42</v>
      </c>
    </row>
    <row r="35" spans="1:17" ht="11.25" customHeight="1">
      <c r="A35" s="285"/>
      <c r="B35" s="286"/>
      <c r="C35" s="34" t="s">
        <v>31</v>
      </c>
      <c r="D35" s="34" t="s">
        <v>32</v>
      </c>
      <c r="E35" s="34" t="s">
        <v>31</v>
      </c>
      <c r="F35" s="34" t="s">
        <v>32</v>
      </c>
      <c r="G35" s="34" t="s">
        <v>31</v>
      </c>
      <c r="H35" s="34" t="s">
        <v>32</v>
      </c>
      <c r="I35" s="34" t="s">
        <v>31</v>
      </c>
      <c r="J35" s="34" t="s">
        <v>32</v>
      </c>
      <c r="K35" s="34" t="s">
        <v>31</v>
      </c>
      <c r="L35" s="34" t="s">
        <v>32</v>
      </c>
      <c r="M35" s="11" t="s">
        <v>31</v>
      </c>
      <c r="N35" s="11" t="s">
        <v>32</v>
      </c>
      <c r="O35" s="11" t="s">
        <v>31</v>
      </c>
      <c r="P35" s="11" t="s">
        <v>32</v>
      </c>
      <c r="Q35" s="291"/>
    </row>
    <row r="36" spans="1:17">
      <c r="A36" s="53" t="s">
        <v>13</v>
      </c>
      <c r="B36" s="54"/>
      <c r="C36" s="50"/>
      <c r="D36" s="51">
        <f>P23</f>
        <v>83030</v>
      </c>
      <c r="E36" s="50"/>
      <c r="F36" s="52">
        <f>D55</f>
        <v>82920</v>
      </c>
      <c r="G36" s="50"/>
      <c r="H36" s="52">
        <f>F55</f>
        <v>81321</v>
      </c>
      <c r="I36" s="50"/>
      <c r="J36" s="52">
        <f>H55</f>
        <v>79744</v>
      </c>
      <c r="K36" s="50"/>
      <c r="L36" s="52">
        <f>J55</f>
        <v>78739</v>
      </c>
      <c r="M36" s="50"/>
      <c r="N36" s="52">
        <f>L55</f>
        <v>77544</v>
      </c>
      <c r="O36" s="50"/>
      <c r="P36" s="52">
        <f>N55</f>
        <v>77544</v>
      </c>
      <c r="Q36" s="51">
        <f>D36</f>
        <v>83030</v>
      </c>
    </row>
    <row r="37" spans="1:17" ht="13" customHeight="1">
      <c r="A37" s="280" t="s">
        <v>36</v>
      </c>
      <c r="B37" s="5" t="s">
        <v>55</v>
      </c>
      <c r="C37" s="35"/>
      <c r="D37" s="36"/>
      <c r="E37" s="35"/>
      <c r="F37" s="36"/>
      <c r="G37" s="35"/>
      <c r="H37" s="36"/>
      <c r="I37" s="35"/>
      <c r="J37" s="36"/>
      <c r="K37" s="35"/>
      <c r="L37" s="36"/>
      <c r="M37" s="6"/>
      <c r="N37" s="24"/>
      <c r="O37" s="6"/>
      <c r="P37" s="24"/>
      <c r="Q37" s="24">
        <f>SUM(D37,F37,H37,J37,L37,N37,P37)</f>
        <v>0</v>
      </c>
    </row>
    <row r="38" spans="1:17">
      <c r="A38" s="281"/>
      <c r="B38" s="6" t="s">
        <v>11</v>
      </c>
      <c r="C38" s="35"/>
      <c r="D38" s="36"/>
      <c r="E38" s="35"/>
      <c r="F38" s="36"/>
      <c r="G38" s="35"/>
      <c r="H38" s="36"/>
      <c r="I38" s="35"/>
      <c r="J38" s="36"/>
      <c r="K38" s="35"/>
      <c r="L38" s="36"/>
      <c r="M38" s="6"/>
      <c r="N38" s="24"/>
      <c r="O38" s="6"/>
      <c r="P38" s="24"/>
      <c r="Q38" s="24">
        <f>SUM(D38,F38,H38,J38,L38,N38,P38)</f>
        <v>0</v>
      </c>
    </row>
    <row r="39" spans="1:17">
      <c r="A39" s="282"/>
      <c r="B39" s="7" t="s">
        <v>14</v>
      </c>
      <c r="C39" s="35"/>
      <c r="D39" s="36"/>
      <c r="E39" s="35"/>
      <c r="F39" s="36"/>
      <c r="G39" s="35"/>
      <c r="H39" s="36"/>
      <c r="I39" s="35"/>
      <c r="J39" s="36"/>
      <c r="K39" s="35"/>
      <c r="L39" s="36"/>
      <c r="M39" s="6"/>
      <c r="N39" s="24"/>
      <c r="O39" s="6"/>
      <c r="P39" s="24"/>
      <c r="Q39" s="24">
        <f>SUM(D39,F39,H39,J39,L39,N39,P39)</f>
        <v>0</v>
      </c>
    </row>
    <row r="40" spans="1:17">
      <c r="A40" s="53" t="s">
        <v>15</v>
      </c>
      <c r="B40" s="54"/>
      <c r="C40" s="50"/>
      <c r="D40" s="52">
        <f>SUM(D37:D39)</f>
        <v>0</v>
      </c>
      <c r="E40" s="50"/>
      <c r="F40" s="52">
        <f>SUM(F37:F39)</f>
        <v>0</v>
      </c>
      <c r="G40" s="50"/>
      <c r="H40" s="52">
        <f>SUM(H37:H39)</f>
        <v>0</v>
      </c>
      <c r="I40" s="50"/>
      <c r="J40" s="52">
        <f>SUM(J37:J39)</f>
        <v>0</v>
      </c>
      <c r="K40" s="50"/>
      <c r="L40" s="52">
        <f>SUM(L37:L39)</f>
        <v>0</v>
      </c>
      <c r="M40" s="50"/>
      <c r="N40" s="52">
        <f>SUM(N37:N39)</f>
        <v>0</v>
      </c>
      <c r="O40" s="50"/>
      <c r="P40" s="52">
        <f>SUM(P37:P39)</f>
        <v>0</v>
      </c>
      <c r="Q40" s="52">
        <f>SUM(Q37:Q39)</f>
        <v>0</v>
      </c>
    </row>
    <row r="41" spans="1:17" ht="13" customHeight="1">
      <c r="A41" s="287" t="s">
        <v>28</v>
      </c>
      <c r="B41" s="1" t="s">
        <v>16</v>
      </c>
      <c r="C41" s="35"/>
      <c r="D41" s="36"/>
      <c r="E41" s="35"/>
      <c r="F41" s="36"/>
      <c r="G41" s="35"/>
      <c r="H41" s="36"/>
      <c r="I41" s="35"/>
      <c r="J41" s="36"/>
      <c r="K41" s="35"/>
      <c r="L41" s="36"/>
      <c r="M41" s="6"/>
      <c r="N41" s="24"/>
      <c r="O41" s="6"/>
      <c r="P41" s="24"/>
      <c r="Q41" s="24">
        <f>SUM(D41,F41,H41,J41,L41,N41,P41)</f>
        <v>0</v>
      </c>
    </row>
    <row r="42" spans="1:17" ht="13" customHeight="1">
      <c r="A42" s="288"/>
      <c r="B42" s="1" t="s">
        <v>17</v>
      </c>
      <c r="C42" s="35" t="s">
        <v>268</v>
      </c>
      <c r="D42" s="36">
        <v>110</v>
      </c>
      <c r="E42" s="35"/>
      <c r="F42" s="36"/>
      <c r="G42" s="35"/>
      <c r="H42" s="36"/>
      <c r="I42" s="35"/>
      <c r="J42" s="36"/>
      <c r="K42" s="35"/>
      <c r="L42" s="36"/>
      <c r="M42" s="6"/>
      <c r="N42" s="24"/>
      <c r="O42" s="6"/>
      <c r="P42" s="24"/>
      <c r="Q42" s="24">
        <f>SUM(D42,F42,H42,J42,L42,N42,P42)</f>
        <v>110</v>
      </c>
    </row>
    <row r="43" spans="1:17" ht="13" customHeight="1">
      <c r="A43" s="288"/>
      <c r="B43" s="1" t="s">
        <v>26</v>
      </c>
      <c r="C43" s="35"/>
      <c r="D43" s="36"/>
      <c r="E43" s="35" t="s">
        <v>317</v>
      </c>
      <c r="F43" s="36">
        <f>549+1050</f>
        <v>1599</v>
      </c>
      <c r="G43" s="35" t="s">
        <v>251</v>
      </c>
      <c r="H43" s="36">
        <f>594+983</f>
        <v>1577</v>
      </c>
      <c r="I43" s="35" t="s">
        <v>125</v>
      </c>
      <c r="J43" s="36">
        <v>1005</v>
      </c>
      <c r="K43" s="35" t="s">
        <v>363</v>
      </c>
      <c r="L43" s="36">
        <f>671+524</f>
        <v>1195</v>
      </c>
      <c r="M43" s="6"/>
      <c r="N43" s="24"/>
      <c r="O43" s="6" t="s">
        <v>319</v>
      </c>
      <c r="P43" s="24">
        <f>3400-1700+367+263</f>
        <v>2330</v>
      </c>
      <c r="Q43" s="24">
        <f>SUM(D43,F43,H43,J43,L43,N43,P43)</f>
        <v>7706</v>
      </c>
    </row>
    <row r="44" spans="1:17" ht="14">
      <c r="A44" s="288"/>
      <c r="B44" s="55" t="s">
        <v>18</v>
      </c>
      <c r="C44" s="50"/>
      <c r="D44" s="52">
        <f>SUM(D41:D43)</f>
        <v>110</v>
      </c>
      <c r="E44" s="50"/>
      <c r="F44" s="52">
        <f>SUM(F41:F43)</f>
        <v>1599</v>
      </c>
      <c r="G44" s="50"/>
      <c r="H44" s="52">
        <f>SUM(H41:H43)</f>
        <v>1577</v>
      </c>
      <c r="I44" s="50"/>
      <c r="J44" s="52">
        <f>SUM(J41:J43)</f>
        <v>1005</v>
      </c>
      <c r="K44" s="50"/>
      <c r="L44" s="52">
        <f>SUM(L41:L43)</f>
        <v>1195</v>
      </c>
      <c r="M44" s="50"/>
      <c r="N44" s="52">
        <f>SUM(N41:N43)</f>
        <v>0</v>
      </c>
      <c r="O44" s="50"/>
      <c r="P44" s="52">
        <f>SUM(P41:P43)</f>
        <v>2330</v>
      </c>
      <c r="Q44" s="52">
        <f>SUM(Q41:Q43)</f>
        <v>7816</v>
      </c>
    </row>
    <row r="45" spans="1:17" ht="14">
      <c r="A45" s="288"/>
      <c r="B45" s="1" t="s">
        <v>27</v>
      </c>
      <c r="C45" s="35"/>
      <c r="D45" s="36"/>
      <c r="E45" s="35"/>
      <c r="F45" s="36"/>
      <c r="G45" s="35"/>
      <c r="H45" s="36"/>
      <c r="I45" s="35"/>
      <c r="J45" s="36"/>
      <c r="K45" s="35"/>
      <c r="L45" s="36"/>
      <c r="M45" s="6"/>
      <c r="N45" s="24"/>
      <c r="O45" s="6"/>
      <c r="P45" s="24"/>
      <c r="Q45" s="24">
        <f t="shared" ref="Q45:Q52" si="13">SUM(D45,F45,H45,J45,L45,N45,P45)</f>
        <v>0</v>
      </c>
    </row>
    <row r="46" spans="1:17" ht="14">
      <c r="A46" s="288"/>
      <c r="B46" s="1" t="s">
        <v>29</v>
      </c>
      <c r="C46" s="35"/>
      <c r="D46" s="36"/>
      <c r="E46" s="35"/>
      <c r="F46" s="36"/>
      <c r="G46" s="35"/>
      <c r="H46" s="36"/>
      <c r="I46" s="35"/>
      <c r="J46" s="36"/>
      <c r="K46" s="35"/>
      <c r="L46" s="36"/>
      <c r="M46" s="6"/>
      <c r="N46" s="24"/>
      <c r="O46" s="6"/>
      <c r="P46" s="24"/>
      <c r="Q46" s="24">
        <f t="shared" si="13"/>
        <v>0</v>
      </c>
    </row>
    <row r="47" spans="1:17" ht="14">
      <c r="A47" s="288"/>
      <c r="B47" s="1" t="s">
        <v>20</v>
      </c>
      <c r="C47" s="35"/>
      <c r="D47" s="36"/>
      <c r="E47" s="35"/>
      <c r="F47" s="36"/>
      <c r="G47" s="35"/>
      <c r="H47" s="36"/>
      <c r="I47" s="35"/>
      <c r="J47" s="36"/>
      <c r="K47" s="35"/>
      <c r="L47" s="36"/>
      <c r="M47" s="6"/>
      <c r="N47" s="24"/>
      <c r="O47" s="6"/>
      <c r="P47" s="24"/>
      <c r="Q47" s="24">
        <f t="shared" si="13"/>
        <v>0</v>
      </c>
    </row>
    <row r="48" spans="1:17" ht="14">
      <c r="A48" s="288"/>
      <c r="B48" s="1" t="s">
        <v>21</v>
      </c>
      <c r="C48" s="35"/>
      <c r="D48" s="36"/>
      <c r="E48" s="35"/>
      <c r="F48" s="36"/>
      <c r="G48" s="35"/>
      <c r="H48" s="36"/>
      <c r="I48" s="35"/>
      <c r="J48" s="36"/>
      <c r="K48" s="35"/>
      <c r="L48" s="36"/>
      <c r="M48" s="6"/>
      <c r="N48" s="24"/>
      <c r="O48" s="6"/>
      <c r="P48" s="24"/>
      <c r="Q48" s="24">
        <f t="shared" si="13"/>
        <v>0</v>
      </c>
    </row>
    <row r="49" spans="1:17" ht="14">
      <c r="A49" s="288"/>
      <c r="B49" s="1" t="s">
        <v>22</v>
      </c>
      <c r="C49" s="35"/>
      <c r="D49" s="36"/>
      <c r="E49" s="35"/>
      <c r="F49" s="36"/>
      <c r="G49" s="35"/>
      <c r="H49" s="36"/>
      <c r="I49" s="35"/>
      <c r="J49" s="36"/>
      <c r="K49" s="35"/>
      <c r="L49" s="36"/>
      <c r="M49" s="6"/>
      <c r="N49" s="24"/>
      <c r="O49" s="6"/>
      <c r="P49" s="24"/>
      <c r="Q49" s="24">
        <f t="shared" si="13"/>
        <v>0</v>
      </c>
    </row>
    <row r="50" spans="1:17" ht="14">
      <c r="A50" s="288"/>
      <c r="B50" s="1" t="s">
        <v>23</v>
      </c>
      <c r="C50" s="35"/>
      <c r="D50" s="36"/>
      <c r="E50" s="35"/>
      <c r="F50" s="36"/>
      <c r="G50" s="35"/>
      <c r="H50" s="36"/>
      <c r="I50" s="35"/>
      <c r="J50" s="36"/>
      <c r="K50" s="35"/>
      <c r="L50" s="36"/>
      <c r="M50" s="6"/>
      <c r="N50" s="24"/>
      <c r="O50" s="6" t="s">
        <v>318</v>
      </c>
      <c r="P50" s="24">
        <f>349+5300-2500</f>
        <v>3149</v>
      </c>
      <c r="Q50" s="24">
        <f t="shared" si="13"/>
        <v>3149</v>
      </c>
    </row>
    <row r="51" spans="1:17" ht="14">
      <c r="A51" s="288"/>
      <c r="B51" s="1" t="s">
        <v>19</v>
      </c>
      <c r="C51" s="35"/>
      <c r="D51" s="36"/>
      <c r="E51" s="35"/>
      <c r="F51" s="36"/>
      <c r="G51" s="35"/>
      <c r="H51" s="36"/>
      <c r="I51" s="35"/>
      <c r="J51" s="36"/>
      <c r="K51" s="35"/>
      <c r="L51" s="36"/>
      <c r="M51" s="6"/>
      <c r="N51" s="24"/>
      <c r="O51" s="6"/>
      <c r="P51" s="24"/>
      <c r="Q51" s="24">
        <f t="shared" si="13"/>
        <v>0</v>
      </c>
    </row>
    <row r="52" spans="1:17" ht="14">
      <c r="A52" s="288"/>
      <c r="B52" s="1" t="s">
        <v>30</v>
      </c>
      <c r="C52" s="35"/>
      <c r="D52" s="36"/>
      <c r="E52" s="35"/>
      <c r="F52" s="36"/>
      <c r="G52" s="35"/>
      <c r="H52" s="36"/>
      <c r="I52" s="35"/>
      <c r="J52" s="36"/>
      <c r="K52" s="35"/>
      <c r="L52" s="36"/>
      <c r="M52" s="6"/>
      <c r="N52" s="24"/>
      <c r="O52" s="6"/>
      <c r="P52" s="24"/>
      <c r="Q52" s="24">
        <f t="shared" si="13"/>
        <v>0</v>
      </c>
    </row>
    <row r="53" spans="1:17" ht="14">
      <c r="A53" s="289"/>
      <c r="B53" s="55" t="s">
        <v>18</v>
      </c>
      <c r="C53" s="52"/>
      <c r="D53" s="52">
        <f>SUM(D45:D52)</f>
        <v>0</v>
      </c>
      <c r="E53" s="52"/>
      <c r="F53" s="52">
        <f>SUM(F45:F52)</f>
        <v>0</v>
      </c>
      <c r="G53" s="52"/>
      <c r="H53" s="52">
        <f>SUM(H45:H52)</f>
        <v>0</v>
      </c>
      <c r="I53" s="52"/>
      <c r="J53" s="52">
        <f>SUM(J45:J52)</f>
        <v>0</v>
      </c>
      <c r="K53" s="52"/>
      <c r="L53" s="52">
        <f>SUM(L45:L52)</f>
        <v>0</v>
      </c>
      <c r="M53" s="52"/>
      <c r="N53" s="52">
        <f>SUM(N45:N52)</f>
        <v>0</v>
      </c>
      <c r="O53" s="52"/>
      <c r="P53" s="52">
        <f>SUM(P45:P52)</f>
        <v>3149</v>
      </c>
      <c r="Q53" s="52">
        <f>SUM(Q45:Q52)</f>
        <v>3149</v>
      </c>
    </row>
    <row r="54" spans="1:17">
      <c r="A54" s="53" t="s">
        <v>24</v>
      </c>
      <c r="B54" s="54"/>
      <c r="C54" s="52"/>
      <c r="D54" s="52">
        <f>D44+D53</f>
        <v>110</v>
      </c>
      <c r="E54" s="52"/>
      <c r="F54" s="52">
        <f>F44+F53</f>
        <v>1599</v>
      </c>
      <c r="G54" s="52"/>
      <c r="H54" s="52">
        <f>H44+H53</f>
        <v>1577</v>
      </c>
      <c r="I54" s="52"/>
      <c r="J54" s="52">
        <f>J44+J53</f>
        <v>1005</v>
      </c>
      <c r="K54" s="52"/>
      <c r="L54" s="52">
        <f>L44+L53</f>
        <v>1195</v>
      </c>
      <c r="M54" s="52"/>
      <c r="N54" s="52">
        <f>N44+N53</f>
        <v>0</v>
      </c>
      <c r="O54" s="52"/>
      <c r="P54" s="52">
        <f>P44+P53</f>
        <v>5479</v>
      </c>
      <c r="Q54" s="52">
        <f>Q44+Q53</f>
        <v>10965</v>
      </c>
    </row>
    <row r="55" spans="1:17">
      <c r="A55" s="57" t="s">
        <v>25</v>
      </c>
      <c r="B55" s="56"/>
      <c r="C55" s="58"/>
      <c r="D55" s="58">
        <f>D36+D40-D54</f>
        <v>82920</v>
      </c>
      <c r="E55" s="58"/>
      <c r="F55" s="58">
        <f>F36+F40-F54</f>
        <v>81321</v>
      </c>
      <c r="G55" s="58"/>
      <c r="H55" s="58">
        <f>H36+H40-H54</f>
        <v>79744</v>
      </c>
      <c r="I55" s="58"/>
      <c r="J55" s="58">
        <f>J36+J40-J54</f>
        <v>78739</v>
      </c>
      <c r="K55" s="58"/>
      <c r="L55" s="58">
        <f>L36+L40-L54</f>
        <v>77544</v>
      </c>
      <c r="M55" s="58"/>
      <c r="N55" s="58">
        <f>N36+N40-N54</f>
        <v>77544</v>
      </c>
      <c r="O55" s="58"/>
      <c r="P55" s="58">
        <f>P36+P40-P54</f>
        <v>72065</v>
      </c>
      <c r="Q55" s="58">
        <f>Q36+Q40-Q54</f>
        <v>72065</v>
      </c>
    </row>
    <row r="56" spans="1:17">
      <c r="A56" s="13" t="s">
        <v>12</v>
      </c>
      <c r="B56" s="14"/>
      <c r="C56" s="26"/>
      <c r="D56" s="27"/>
      <c r="E56" s="26"/>
      <c r="F56" s="27"/>
      <c r="G56" s="26"/>
      <c r="H56" s="27"/>
      <c r="I56" s="26"/>
      <c r="J56" s="27"/>
      <c r="K56" s="26"/>
      <c r="L56" s="27"/>
      <c r="M56" s="13"/>
      <c r="N56" s="14"/>
      <c r="O56" s="13"/>
      <c r="P56" s="14"/>
      <c r="Q56" s="7"/>
    </row>
    <row r="57" spans="1:17">
      <c r="A57" s="17"/>
      <c r="B57" s="18"/>
      <c r="C57" s="28"/>
      <c r="D57" s="29"/>
      <c r="E57" s="28"/>
      <c r="F57" s="29"/>
      <c r="G57" s="28"/>
      <c r="H57" s="29"/>
      <c r="I57" s="28"/>
      <c r="J57" s="29"/>
      <c r="K57" s="28"/>
      <c r="L57" s="29"/>
      <c r="M57" s="17"/>
      <c r="N57" s="18"/>
      <c r="O57" s="17"/>
      <c r="P57" s="18"/>
      <c r="Q57" s="19"/>
    </row>
    <row r="58" spans="1:17">
      <c r="A58" s="17"/>
      <c r="B58" s="18"/>
      <c r="C58" s="28"/>
      <c r="D58" s="29"/>
      <c r="E58" s="28"/>
      <c r="F58" s="29"/>
      <c r="G58" s="28"/>
      <c r="H58" s="29"/>
      <c r="I58" s="28"/>
      <c r="J58" s="29"/>
      <c r="K58" s="28"/>
      <c r="L58" s="29"/>
      <c r="M58" s="17"/>
      <c r="N58" s="18"/>
      <c r="O58" s="17"/>
      <c r="P58" s="18"/>
      <c r="Q58" s="19"/>
    </row>
    <row r="59" spans="1:17">
      <c r="A59" s="17"/>
      <c r="B59" s="18"/>
      <c r="C59" s="28"/>
      <c r="D59" s="29"/>
      <c r="E59" s="28"/>
      <c r="F59" s="29"/>
      <c r="G59" s="28"/>
      <c r="H59" s="29"/>
      <c r="I59" s="28"/>
      <c r="J59" s="29"/>
      <c r="K59" s="28"/>
      <c r="L59" s="29"/>
      <c r="M59" s="17"/>
      <c r="N59" s="18"/>
      <c r="O59" s="17"/>
      <c r="P59" s="18"/>
      <c r="Q59" s="19"/>
    </row>
    <row r="60" spans="1:17">
      <c r="A60" s="17"/>
      <c r="B60" s="18"/>
      <c r="C60" s="28"/>
      <c r="D60" s="29"/>
      <c r="E60" s="28"/>
      <c r="F60" s="29"/>
      <c r="G60" s="28"/>
      <c r="H60" s="29"/>
      <c r="I60" s="28"/>
      <c r="J60" s="29"/>
      <c r="K60" s="28"/>
      <c r="L60" s="29"/>
      <c r="M60" s="17"/>
      <c r="N60" s="18"/>
      <c r="O60" s="17"/>
      <c r="P60" s="18"/>
      <c r="Q60" s="19"/>
    </row>
    <row r="61" spans="1:17">
      <c r="A61" s="17"/>
      <c r="B61" s="18"/>
      <c r="C61" s="28"/>
      <c r="D61" s="29"/>
      <c r="E61" s="28"/>
      <c r="F61" s="29"/>
      <c r="G61" s="28"/>
      <c r="H61" s="29"/>
      <c r="I61" s="28"/>
      <c r="J61" s="29"/>
      <c r="K61" s="28"/>
      <c r="L61" s="29"/>
      <c r="M61" s="17"/>
      <c r="N61" s="18"/>
      <c r="O61" s="17"/>
      <c r="P61" s="18"/>
      <c r="Q61" s="19"/>
    </row>
    <row r="62" spans="1:17">
      <c r="A62" s="17"/>
      <c r="B62" s="18"/>
      <c r="C62" s="28"/>
      <c r="D62" s="29"/>
      <c r="E62" s="28"/>
      <c r="F62" s="29"/>
      <c r="G62" s="28"/>
      <c r="H62" s="29"/>
      <c r="I62" s="28"/>
      <c r="J62" s="29"/>
      <c r="K62" s="28"/>
      <c r="L62" s="29"/>
      <c r="M62" s="17"/>
      <c r="N62" s="18"/>
      <c r="O62" s="17"/>
      <c r="P62" s="18"/>
      <c r="Q62" s="19"/>
    </row>
    <row r="63" spans="1:17">
      <c r="A63" s="15"/>
      <c r="B63" s="16"/>
      <c r="C63" s="30"/>
      <c r="D63" s="31"/>
      <c r="E63" s="30"/>
      <c r="F63" s="31"/>
      <c r="G63" s="30"/>
      <c r="H63" s="31"/>
      <c r="I63" s="30"/>
      <c r="J63" s="31"/>
      <c r="K63" s="30"/>
      <c r="L63" s="31"/>
      <c r="M63" s="15"/>
      <c r="N63" s="16"/>
      <c r="O63" s="15"/>
      <c r="P63" s="16"/>
      <c r="Q63" s="5"/>
    </row>
    <row r="64" spans="1:17">
      <c r="A64" s="25"/>
      <c r="B64" s="45"/>
      <c r="C64" s="45"/>
      <c r="D64" s="45"/>
      <c r="E64" s="45"/>
      <c r="F64" s="45"/>
      <c r="G64" s="45"/>
      <c r="H64" s="45"/>
      <c r="I64" s="45"/>
      <c r="J64" s="25"/>
      <c r="K64" s="25"/>
      <c r="L64" s="25"/>
      <c r="M64" s="25"/>
      <c r="N64" s="25"/>
      <c r="O64" s="25"/>
      <c r="P64" s="25"/>
      <c r="Q64" s="25"/>
    </row>
    <row r="65" spans="1:17">
      <c r="A65" s="21" t="str">
        <f>A1</f>
        <v>2021年</v>
      </c>
      <c r="B65" s="46"/>
      <c r="C65" s="46" t="str">
        <f>C1</f>
        <v>7月</v>
      </c>
      <c r="D65" s="47" t="s">
        <v>44</v>
      </c>
      <c r="E65" s="47"/>
      <c r="F65" s="47"/>
      <c r="G65" s="47"/>
      <c r="H65" s="47"/>
      <c r="I65" s="47"/>
    </row>
    <row r="66" spans="1:17" ht="11.25" customHeight="1">
      <c r="A66" s="283"/>
      <c r="B66" s="284"/>
      <c r="C66" s="32">
        <v>11</v>
      </c>
      <c r="D66" s="12" t="s">
        <v>33</v>
      </c>
      <c r="E66" s="33">
        <v>12</v>
      </c>
      <c r="F66" s="22" t="s">
        <v>34</v>
      </c>
      <c r="G66" s="33">
        <v>13</v>
      </c>
      <c r="H66" s="22" t="s">
        <v>37</v>
      </c>
      <c r="I66" s="33">
        <v>14</v>
      </c>
      <c r="J66" s="22" t="s">
        <v>38</v>
      </c>
      <c r="K66" s="33">
        <v>15</v>
      </c>
      <c r="L66" s="22" t="s">
        <v>39</v>
      </c>
      <c r="M66" s="2">
        <v>16</v>
      </c>
      <c r="N66" s="22" t="s">
        <v>40</v>
      </c>
      <c r="O66" s="2">
        <v>17</v>
      </c>
      <c r="P66" s="22" t="s">
        <v>41</v>
      </c>
      <c r="Q66" s="290" t="s">
        <v>42</v>
      </c>
    </row>
    <row r="67" spans="1:17" ht="11.25" customHeight="1">
      <c r="A67" s="285"/>
      <c r="B67" s="286"/>
      <c r="C67" s="34" t="s">
        <v>31</v>
      </c>
      <c r="D67" s="34" t="s">
        <v>32</v>
      </c>
      <c r="E67" s="34" t="s">
        <v>31</v>
      </c>
      <c r="F67" s="34" t="s">
        <v>32</v>
      </c>
      <c r="G67" s="34" t="s">
        <v>31</v>
      </c>
      <c r="H67" s="34" t="s">
        <v>32</v>
      </c>
      <c r="I67" s="34" t="s">
        <v>31</v>
      </c>
      <c r="J67" s="34" t="s">
        <v>32</v>
      </c>
      <c r="K67" s="34" t="s">
        <v>31</v>
      </c>
      <c r="L67" s="34" t="s">
        <v>32</v>
      </c>
      <c r="M67" s="11" t="s">
        <v>31</v>
      </c>
      <c r="N67" s="11" t="s">
        <v>32</v>
      </c>
      <c r="O67" s="11" t="s">
        <v>31</v>
      </c>
      <c r="P67" s="11" t="s">
        <v>32</v>
      </c>
      <c r="Q67" s="291"/>
    </row>
    <row r="68" spans="1:17">
      <c r="A68" s="53" t="s">
        <v>13</v>
      </c>
      <c r="B68" s="54"/>
      <c r="C68" s="50"/>
      <c r="D68" s="51">
        <f>P55</f>
        <v>72065</v>
      </c>
      <c r="E68" s="50"/>
      <c r="F68" s="52">
        <f>D87</f>
        <v>71289</v>
      </c>
      <c r="G68" s="50"/>
      <c r="H68" s="52">
        <f>F87</f>
        <v>69546</v>
      </c>
      <c r="I68" s="50"/>
      <c r="J68" s="52">
        <f>H87</f>
        <v>66896</v>
      </c>
      <c r="K68" s="50"/>
      <c r="L68" s="52">
        <f>J87</f>
        <v>65760</v>
      </c>
      <c r="M68" s="50"/>
      <c r="N68" s="52">
        <f>L87</f>
        <v>65382</v>
      </c>
      <c r="O68" s="50"/>
      <c r="P68" s="52">
        <f>N87</f>
        <v>64729</v>
      </c>
      <c r="Q68" s="51">
        <f>D68</f>
        <v>72065</v>
      </c>
    </row>
    <row r="69" spans="1:17" ht="13" customHeight="1">
      <c r="A69" s="280" t="s">
        <v>36</v>
      </c>
      <c r="B69" s="5" t="s">
        <v>55</v>
      </c>
      <c r="C69" s="35"/>
      <c r="D69" s="36"/>
      <c r="E69" s="35"/>
      <c r="F69" s="36"/>
      <c r="G69" s="35"/>
      <c r="H69" s="36"/>
      <c r="I69" s="35"/>
      <c r="J69" s="36"/>
      <c r="K69" s="35"/>
      <c r="L69" s="36"/>
      <c r="M69" s="6"/>
      <c r="N69" s="24"/>
      <c r="O69" s="6"/>
      <c r="P69" s="24"/>
      <c r="Q69" s="24">
        <f>SUM(D69,F69,H69,J69,L69,N69,P69)</f>
        <v>0</v>
      </c>
    </row>
    <row r="70" spans="1:17">
      <c r="A70" s="281"/>
      <c r="B70" s="6" t="s">
        <v>11</v>
      </c>
      <c r="C70" s="35"/>
      <c r="D70" s="36"/>
      <c r="E70" s="35"/>
      <c r="F70" s="36"/>
      <c r="G70" s="35"/>
      <c r="H70" s="36"/>
      <c r="I70" s="35"/>
      <c r="J70" s="36"/>
      <c r="K70" s="35"/>
      <c r="L70" s="36"/>
      <c r="M70" s="6"/>
      <c r="N70" s="24"/>
      <c r="O70" s="6"/>
      <c r="P70" s="24"/>
      <c r="Q70" s="24">
        <f>SUM(D70,F70,H70,J70,L70,N70,P70)</f>
        <v>0</v>
      </c>
    </row>
    <row r="71" spans="1:17">
      <c r="A71" s="282"/>
      <c r="B71" s="7" t="s">
        <v>14</v>
      </c>
      <c r="C71" s="35"/>
      <c r="D71" s="36"/>
      <c r="E71" s="35"/>
      <c r="F71" s="36"/>
      <c r="G71" s="35"/>
      <c r="H71" s="36"/>
      <c r="I71" s="35"/>
      <c r="J71" s="36"/>
      <c r="K71" s="35"/>
      <c r="L71" s="36"/>
      <c r="M71" s="6"/>
      <c r="N71" s="24"/>
      <c r="O71" s="6"/>
      <c r="P71" s="24"/>
      <c r="Q71" s="24">
        <f>SUM(D71,F71,H71,J71,L71,N71,P71)</f>
        <v>0</v>
      </c>
    </row>
    <row r="72" spans="1:17">
      <c r="A72" s="53" t="s">
        <v>15</v>
      </c>
      <c r="B72" s="54"/>
      <c r="C72" s="50"/>
      <c r="D72" s="52">
        <f>SUM(D69:D71)</f>
        <v>0</v>
      </c>
      <c r="E72" s="50"/>
      <c r="F72" s="52">
        <f>SUM(F69:F71)</f>
        <v>0</v>
      </c>
      <c r="G72" s="50"/>
      <c r="H72" s="52">
        <f>SUM(H69:H71)</f>
        <v>0</v>
      </c>
      <c r="I72" s="50"/>
      <c r="J72" s="52">
        <f>SUM(J69:J71)</f>
        <v>0</v>
      </c>
      <c r="K72" s="50"/>
      <c r="L72" s="52">
        <f>SUM(L69:L71)</f>
        <v>0</v>
      </c>
      <c r="M72" s="50"/>
      <c r="N72" s="52">
        <f>SUM(N69:N71)</f>
        <v>0</v>
      </c>
      <c r="O72" s="50"/>
      <c r="P72" s="52">
        <f>SUM(P69:P71)</f>
        <v>0</v>
      </c>
      <c r="Q72" s="52">
        <f>SUM(Q69:Q71)</f>
        <v>0</v>
      </c>
    </row>
    <row r="73" spans="1:17" ht="13" customHeight="1">
      <c r="A73" s="287" t="s">
        <v>28</v>
      </c>
      <c r="B73" s="1" t="s">
        <v>16</v>
      </c>
      <c r="C73" s="35"/>
      <c r="D73" s="36"/>
      <c r="E73" s="35"/>
      <c r="F73" s="36"/>
      <c r="G73" s="35"/>
      <c r="H73" s="36"/>
      <c r="I73" s="35"/>
      <c r="J73" s="36"/>
      <c r="K73" s="35"/>
      <c r="L73" s="36"/>
      <c r="M73" s="6"/>
      <c r="N73" s="24"/>
      <c r="O73" s="6"/>
      <c r="P73" s="24"/>
      <c r="Q73" s="24">
        <f>SUM(D73,F73,H73,J73,L73,N73,P73)</f>
        <v>0</v>
      </c>
    </row>
    <row r="74" spans="1:17" ht="13" customHeight="1">
      <c r="A74" s="288"/>
      <c r="B74" s="1" t="s">
        <v>17</v>
      </c>
      <c r="C74" s="35"/>
      <c r="D74" s="36"/>
      <c r="E74" s="35"/>
      <c r="F74" s="36"/>
      <c r="G74" s="35"/>
      <c r="H74" s="36"/>
      <c r="I74" s="35"/>
      <c r="J74" s="36"/>
      <c r="K74" s="35"/>
      <c r="L74" s="36"/>
      <c r="M74" s="6"/>
      <c r="N74" s="24"/>
      <c r="O74" s="6"/>
      <c r="P74" s="24"/>
      <c r="Q74" s="24">
        <f>SUM(D74,F74,H74,J74,L74,N74,P74)</f>
        <v>0</v>
      </c>
    </row>
    <row r="75" spans="1:17" ht="13" customHeight="1">
      <c r="A75" s="288"/>
      <c r="B75" s="1" t="s">
        <v>26</v>
      </c>
      <c r="C75" s="35" t="s">
        <v>125</v>
      </c>
      <c r="D75" s="36">
        <v>776</v>
      </c>
      <c r="E75" s="35" t="s">
        <v>125</v>
      </c>
      <c r="F75" s="36">
        <v>1743</v>
      </c>
      <c r="G75" s="35"/>
      <c r="H75" s="36"/>
      <c r="I75" s="35" t="s">
        <v>124</v>
      </c>
      <c r="J75" s="36">
        <v>946</v>
      </c>
      <c r="K75" s="35" t="s">
        <v>125</v>
      </c>
      <c r="L75" s="36">
        <v>378</v>
      </c>
      <c r="M75" s="6" t="s">
        <v>124</v>
      </c>
      <c r="N75" s="24">
        <v>653</v>
      </c>
      <c r="O75" s="6" t="s">
        <v>326</v>
      </c>
      <c r="P75" s="24">
        <f>715+688</f>
        <v>1403</v>
      </c>
      <c r="Q75" s="24">
        <f>SUM(D75,F75,H75,J75,L75,N75,P75)</f>
        <v>5899</v>
      </c>
    </row>
    <row r="76" spans="1:17" ht="14">
      <c r="A76" s="288"/>
      <c r="B76" s="55" t="s">
        <v>18</v>
      </c>
      <c r="C76" s="50"/>
      <c r="D76" s="52">
        <f>SUM(D73:D75)</f>
        <v>776</v>
      </c>
      <c r="E76" s="50"/>
      <c r="F76" s="52">
        <f>SUM(F73:F75)</f>
        <v>1743</v>
      </c>
      <c r="G76" s="50"/>
      <c r="H76" s="52">
        <f>SUM(H73:H75)</f>
        <v>0</v>
      </c>
      <c r="I76" s="50"/>
      <c r="J76" s="52">
        <f>SUM(J73:J75)</f>
        <v>946</v>
      </c>
      <c r="K76" s="50"/>
      <c r="L76" s="52">
        <f>SUM(L73:L75)</f>
        <v>378</v>
      </c>
      <c r="M76" s="50"/>
      <c r="N76" s="52">
        <f>SUM(N73:N75)</f>
        <v>653</v>
      </c>
      <c r="O76" s="50"/>
      <c r="P76" s="52">
        <f>SUM(P73:P75)</f>
        <v>1403</v>
      </c>
      <c r="Q76" s="52">
        <f>SUM(Q73:Q75)</f>
        <v>5899</v>
      </c>
    </row>
    <row r="77" spans="1:17" ht="14">
      <c r="A77" s="288"/>
      <c r="B77" s="1" t="s">
        <v>27</v>
      </c>
      <c r="C77" s="35"/>
      <c r="D77" s="36"/>
      <c r="E77" s="35"/>
      <c r="F77" s="36"/>
      <c r="G77" s="35"/>
      <c r="H77" s="36"/>
      <c r="I77" s="35"/>
      <c r="J77" s="36"/>
      <c r="K77" s="35"/>
      <c r="L77" s="36"/>
      <c r="M77" s="6"/>
      <c r="N77" s="24"/>
      <c r="O77" s="6"/>
      <c r="P77" s="24"/>
      <c r="Q77" s="24">
        <f>SUM(D77,F77,H77,J77,L77,N77,P77)</f>
        <v>0</v>
      </c>
    </row>
    <row r="78" spans="1:17" ht="14">
      <c r="A78" s="288"/>
      <c r="B78" s="1" t="s">
        <v>29</v>
      </c>
      <c r="C78" s="35"/>
      <c r="D78" s="36"/>
      <c r="E78" s="35"/>
      <c r="F78" s="36"/>
      <c r="G78" s="35"/>
      <c r="H78" s="36"/>
      <c r="I78" s="35"/>
      <c r="J78" s="36"/>
      <c r="K78" s="35"/>
      <c r="L78" s="36"/>
      <c r="M78" s="6"/>
      <c r="N78" s="24"/>
      <c r="O78" s="6"/>
      <c r="P78" s="24"/>
      <c r="Q78" s="24">
        <f t="shared" ref="Q78:Q84" si="14">SUM(D78,F78,H78,J78,L78,N78,P78)</f>
        <v>0</v>
      </c>
    </row>
    <row r="79" spans="1:17" ht="14">
      <c r="A79" s="288"/>
      <c r="B79" s="1" t="s">
        <v>20</v>
      </c>
      <c r="C79" s="35"/>
      <c r="D79" s="36"/>
      <c r="E79" s="35"/>
      <c r="F79" s="36"/>
      <c r="G79" s="35"/>
      <c r="H79" s="36"/>
      <c r="I79" s="35"/>
      <c r="J79" s="36"/>
      <c r="K79" s="35"/>
      <c r="L79" s="36"/>
      <c r="M79" s="6"/>
      <c r="N79" s="24"/>
      <c r="O79" s="6"/>
      <c r="P79" s="24"/>
      <c r="Q79" s="24">
        <f t="shared" si="14"/>
        <v>0</v>
      </c>
    </row>
    <row r="80" spans="1:17" ht="14">
      <c r="A80" s="288"/>
      <c r="B80" s="1" t="s">
        <v>21</v>
      </c>
      <c r="C80" s="35"/>
      <c r="D80" s="36"/>
      <c r="E80" s="35"/>
      <c r="F80" s="36"/>
      <c r="G80" s="35"/>
      <c r="H80" s="36"/>
      <c r="I80" s="35"/>
      <c r="J80" s="36"/>
      <c r="K80" s="35"/>
      <c r="L80" s="36"/>
      <c r="M80" s="6"/>
      <c r="N80" s="24"/>
      <c r="O80" s="6"/>
      <c r="P80" s="24"/>
      <c r="Q80" s="24">
        <f t="shared" si="14"/>
        <v>0</v>
      </c>
    </row>
    <row r="81" spans="1:17" ht="14">
      <c r="A81" s="288"/>
      <c r="B81" s="1" t="s">
        <v>22</v>
      </c>
      <c r="C81" s="35"/>
      <c r="D81" s="36"/>
      <c r="E81" s="35"/>
      <c r="F81" s="36"/>
      <c r="G81" s="35"/>
      <c r="H81" s="36"/>
      <c r="I81" s="35"/>
      <c r="J81" s="36"/>
      <c r="K81" s="35"/>
      <c r="L81" s="36"/>
      <c r="M81" s="6"/>
      <c r="N81" s="24"/>
      <c r="O81" s="6"/>
      <c r="P81" s="24"/>
      <c r="Q81" s="24">
        <f t="shared" si="14"/>
        <v>0</v>
      </c>
    </row>
    <row r="82" spans="1:17" ht="14">
      <c r="A82" s="288"/>
      <c r="B82" s="1" t="s">
        <v>23</v>
      </c>
      <c r="C82" s="35"/>
      <c r="D82" s="36"/>
      <c r="E82" s="35"/>
      <c r="F82" s="36"/>
      <c r="G82" s="35"/>
      <c r="H82" s="36"/>
      <c r="I82" s="35"/>
      <c r="J82" s="36"/>
      <c r="K82" s="35"/>
      <c r="L82" s="36"/>
      <c r="M82" s="6"/>
      <c r="N82" s="24"/>
      <c r="O82" s="6"/>
      <c r="P82" s="24"/>
      <c r="Q82" s="24">
        <f t="shared" si="14"/>
        <v>0</v>
      </c>
    </row>
    <row r="83" spans="1:17" ht="14">
      <c r="A83" s="288"/>
      <c r="B83" s="1" t="s">
        <v>19</v>
      </c>
      <c r="C83" s="35"/>
      <c r="D83" s="36"/>
      <c r="E83" s="35"/>
      <c r="F83" s="36"/>
      <c r="G83" s="35" t="s">
        <v>325</v>
      </c>
      <c r="H83" s="36">
        <v>2650</v>
      </c>
      <c r="I83" s="35" t="s">
        <v>325</v>
      </c>
      <c r="J83" s="36">
        <v>190</v>
      </c>
      <c r="K83" s="35"/>
      <c r="L83" s="36"/>
      <c r="M83" s="6"/>
      <c r="N83" s="24"/>
      <c r="O83" s="6"/>
      <c r="P83" s="24"/>
      <c r="Q83" s="24">
        <f t="shared" si="14"/>
        <v>2840</v>
      </c>
    </row>
    <row r="84" spans="1:17" ht="14">
      <c r="A84" s="288"/>
      <c r="B84" s="1" t="s">
        <v>30</v>
      </c>
      <c r="C84" s="35"/>
      <c r="D84" s="36"/>
      <c r="E84" s="35"/>
      <c r="F84" s="36"/>
      <c r="G84" s="35"/>
      <c r="H84" s="36"/>
      <c r="I84" s="35"/>
      <c r="J84" s="36"/>
      <c r="K84" s="35"/>
      <c r="L84" s="36"/>
      <c r="M84" s="6"/>
      <c r="N84" s="24"/>
      <c r="O84" s="6"/>
      <c r="P84" s="24"/>
      <c r="Q84" s="24">
        <f t="shared" si="14"/>
        <v>0</v>
      </c>
    </row>
    <row r="85" spans="1:17" ht="14">
      <c r="A85" s="289"/>
      <c r="B85" s="55" t="s">
        <v>18</v>
      </c>
      <c r="C85" s="52"/>
      <c r="D85" s="52">
        <f>SUM(D77:D84)</f>
        <v>0</v>
      </c>
      <c r="E85" s="52"/>
      <c r="F85" s="52">
        <f>SUM(F77:F84)</f>
        <v>0</v>
      </c>
      <c r="G85" s="52"/>
      <c r="H85" s="52">
        <f>SUM(H77:H84)</f>
        <v>2650</v>
      </c>
      <c r="I85" s="52"/>
      <c r="J85" s="52">
        <f>SUM(J77:J84)</f>
        <v>190</v>
      </c>
      <c r="K85" s="52"/>
      <c r="L85" s="52">
        <f>SUM(L77:L84)</f>
        <v>0</v>
      </c>
      <c r="M85" s="52"/>
      <c r="N85" s="52">
        <f>SUM(N77:N84)</f>
        <v>0</v>
      </c>
      <c r="O85" s="52"/>
      <c r="P85" s="52">
        <f>SUM(P77:P84)</f>
        <v>0</v>
      </c>
      <c r="Q85" s="52">
        <f>SUM(Q77:Q84)</f>
        <v>2840</v>
      </c>
    </row>
    <row r="86" spans="1:17">
      <c r="A86" s="53" t="s">
        <v>24</v>
      </c>
      <c r="B86" s="54"/>
      <c r="C86" s="52"/>
      <c r="D86" s="52">
        <f>D76+D85</f>
        <v>776</v>
      </c>
      <c r="E86" s="52"/>
      <c r="F86" s="52">
        <f>F76+F85</f>
        <v>1743</v>
      </c>
      <c r="G86" s="52"/>
      <c r="H86" s="52">
        <f>H76+H85</f>
        <v>2650</v>
      </c>
      <c r="I86" s="52"/>
      <c r="J86" s="52">
        <f>J76+J85</f>
        <v>1136</v>
      </c>
      <c r="K86" s="52"/>
      <c r="L86" s="52">
        <f>L76+L85</f>
        <v>378</v>
      </c>
      <c r="M86" s="52"/>
      <c r="N86" s="52">
        <f>N76+N85</f>
        <v>653</v>
      </c>
      <c r="O86" s="52"/>
      <c r="P86" s="52">
        <f>P76+P85</f>
        <v>1403</v>
      </c>
      <c r="Q86" s="52">
        <f>Q76+Q85</f>
        <v>8739</v>
      </c>
    </row>
    <row r="87" spans="1:17">
      <c r="A87" s="57" t="s">
        <v>25</v>
      </c>
      <c r="B87" s="56"/>
      <c r="C87" s="58"/>
      <c r="D87" s="58">
        <f>D68+D72-D86</f>
        <v>71289</v>
      </c>
      <c r="E87" s="58"/>
      <c r="F87" s="58">
        <f>F68+F72-F86</f>
        <v>69546</v>
      </c>
      <c r="G87" s="58"/>
      <c r="H87" s="58">
        <f>H68+H72-H86</f>
        <v>66896</v>
      </c>
      <c r="I87" s="58"/>
      <c r="J87" s="58">
        <f>J68+J72-J86</f>
        <v>65760</v>
      </c>
      <c r="K87" s="58"/>
      <c r="L87" s="58">
        <f>L68+L72-L86</f>
        <v>65382</v>
      </c>
      <c r="M87" s="58"/>
      <c r="N87" s="58">
        <f>N68+N72-N86</f>
        <v>64729</v>
      </c>
      <c r="O87" s="58"/>
      <c r="P87" s="58">
        <f>P68+P72-P86</f>
        <v>63326</v>
      </c>
      <c r="Q87" s="58">
        <f>Q68+Q72-Q86</f>
        <v>63326</v>
      </c>
    </row>
    <row r="88" spans="1:17">
      <c r="A88" s="13" t="s">
        <v>12</v>
      </c>
      <c r="B88" s="14"/>
      <c r="C88" s="26"/>
      <c r="D88" s="27"/>
      <c r="E88" s="26"/>
      <c r="F88" s="27"/>
      <c r="G88" s="26"/>
      <c r="H88" s="27"/>
      <c r="I88" s="26"/>
      <c r="J88" s="27"/>
      <c r="K88" s="26"/>
      <c r="L88" s="27"/>
      <c r="M88" s="13"/>
      <c r="N88" s="14"/>
      <c r="O88" s="13"/>
      <c r="P88" s="14"/>
      <c r="Q88" s="7"/>
    </row>
    <row r="89" spans="1:17">
      <c r="A89" s="17"/>
      <c r="B89" s="18"/>
      <c r="C89" s="28"/>
      <c r="D89" s="29"/>
      <c r="E89" s="28"/>
      <c r="F89" s="29"/>
      <c r="G89" s="28"/>
      <c r="H89" s="29"/>
      <c r="I89" s="28"/>
      <c r="J89" s="29"/>
      <c r="K89" s="28"/>
      <c r="L89" s="29"/>
      <c r="M89" s="17"/>
      <c r="N89" s="18"/>
      <c r="O89" s="17"/>
      <c r="P89" s="18"/>
      <c r="Q89" s="19"/>
    </row>
    <row r="90" spans="1:17">
      <c r="A90" s="17"/>
      <c r="B90" s="18"/>
      <c r="C90" s="28"/>
      <c r="D90" s="29"/>
      <c r="E90" s="28"/>
      <c r="F90" s="29"/>
      <c r="G90" s="28"/>
      <c r="H90" s="29"/>
      <c r="I90" s="28"/>
      <c r="J90" s="29"/>
      <c r="K90" s="28"/>
      <c r="L90" s="29"/>
      <c r="M90" s="17"/>
      <c r="N90" s="18"/>
      <c r="O90" s="17"/>
      <c r="P90" s="18"/>
      <c r="Q90" s="19"/>
    </row>
    <row r="91" spans="1:17">
      <c r="A91" s="17"/>
      <c r="B91" s="18"/>
      <c r="C91" s="28"/>
      <c r="D91" s="29"/>
      <c r="E91" s="28"/>
      <c r="F91" s="29"/>
      <c r="G91" s="28"/>
      <c r="H91" s="29"/>
      <c r="I91" s="28"/>
      <c r="J91" s="29"/>
      <c r="K91" s="28"/>
      <c r="L91" s="29"/>
      <c r="M91" s="17"/>
      <c r="N91" s="18"/>
      <c r="O91" s="17"/>
      <c r="P91" s="18"/>
      <c r="Q91" s="19"/>
    </row>
    <row r="92" spans="1:17">
      <c r="A92" s="17"/>
      <c r="B92" s="18"/>
      <c r="C92" s="28"/>
      <c r="D92" s="29"/>
      <c r="E92" s="28"/>
      <c r="F92" s="29"/>
      <c r="G92" s="28"/>
      <c r="H92" s="29"/>
      <c r="I92" s="28"/>
      <c r="J92" s="29"/>
      <c r="K92" s="28"/>
      <c r="L92" s="29"/>
      <c r="M92" s="17"/>
      <c r="N92" s="18"/>
      <c r="O92" s="17"/>
      <c r="P92" s="18"/>
      <c r="Q92" s="19"/>
    </row>
    <row r="93" spans="1:17">
      <c r="A93" s="17"/>
      <c r="B93" s="18"/>
      <c r="C93" s="28"/>
      <c r="D93" s="29"/>
      <c r="E93" s="28"/>
      <c r="F93" s="29"/>
      <c r="G93" s="28"/>
      <c r="H93" s="29"/>
      <c r="I93" s="28"/>
      <c r="J93" s="29"/>
      <c r="K93" s="28"/>
      <c r="L93" s="29"/>
      <c r="M93" s="17"/>
      <c r="N93" s="18"/>
      <c r="O93" s="17"/>
      <c r="P93" s="18"/>
      <c r="Q93" s="19"/>
    </row>
    <row r="94" spans="1:17">
      <c r="A94" s="17"/>
      <c r="B94" s="18"/>
      <c r="C94" s="28"/>
      <c r="D94" s="29"/>
      <c r="E94" s="28"/>
      <c r="F94" s="29"/>
      <c r="G94" s="28"/>
      <c r="H94" s="29"/>
      <c r="I94" s="28"/>
      <c r="J94" s="29"/>
      <c r="K94" s="28"/>
      <c r="L94" s="29"/>
      <c r="M94" s="17"/>
      <c r="N94" s="18"/>
      <c r="O94" s="17"/>
      <c r="P94" s="18"/>
      <c r="Q94" s="19"/>
    </row>
    <row r="95" spans="1:17">
      <c r="A95" s="15"/>
      <c r="B95" s="16"/>
      <c r="C95" s="30"/>
      <c r="D95" s="31"/>
      <c r="E95" s="30"/>
      <c r="F95" s="31"/>
      <c r="G95" s="30"/>
      <c r="H95" s="31"/>
      <c r="I95" s="30"/>
      <c r="J95" s="31"/>
      <c r="K95" s="30"/>
      <c r="L95" s="31"/>
      <c r="M95" s="15"/>
      <c r="N95" s="16"/>
      <c r="O95" s="15"/>
      <c r="P95" s="16"/>
      <c r="Q95" s="5"/>
    </row>
    <row r="97" spans="1:17">
      <c r="A97" s="21" t="str">
        <f>A1</f>
        <v>2021年</v>
      </c>
      <c r="B97" s="21"/>
      <c r="C97" s="21" t="str">
        <f>C1</f>
        <v>7月</v>
      </c>
      <c r="D97" s="4" t="s">
        <v>45</v>
      </c>
    </row>
    <row r="98" spans="1:17" ht="11.25" customHeight="1">
      <c r="A98" s="283"/>
      <c r="B98" s="284"/>
      <c r="C98" s="32">
        <v>18</v>
      </c>
      <c r="D98" s="12" t="s">
        <v>33</v>
      </c>
      <c r="E98" s="33">
        <v>19</v>
      </c>
      <c r="F98" s="22" t="s">
        <v>34</v>
      </c>
      <c r="G98" s="33">
        <v>20</v>
      </c>
      <c r="H98" s="22" t="s">
        <v>37</v>
      </c>
      <c r="I98" s="33">
        <v>21</v>
      </c>
      <c r="J98" s="22" t="s">
        <v>38</v>
      </c>
      <c r="K98" s="33">
        <v>22</v>
      </c>
      <c r="L98" s="22" t="s">
        <v>39</v>
      </c>
      <c r="M98" s="2">
        <v>23</v>
      </c>
      <c r="N98" s="22" t="s">
        <v>40</v>
      </c>
      <c r="O98" s="2">
        <v>24</v>
      </c>
      <c r="P98" s="22" t="s">
        <v>41</v>
      </c>
      <c r="Q98" s="290" t="s">
        <v>42</v>
      </c>
    </row>
    <row r="99" spans="1:17" ht="11.25" customHeight="1">
      <c r="A99" s="285"/>
      <c r="B99" s="286"/>
      <c r="C99" s="34" t="s">
        <v>31</v>
      </c>
      <c r="D99" s="34" t="s">
        <v>32</v>
      </c>
      <c r="E99" s="34" t="s">
        <v>31</v>
      </c>
      <c r="F99" s="34" t="s">
        <v>32</v>
      </c>
      <c r="G99" s="34" t="s">
        <v>31</v>
      </c>
      <c r="H99" s="34" t="s">
        <v>32</v>
      </c>
      <c r="I99" s="34" t="s">
        <v>31</v>
      </c>
      <c r="J99" s="34" t="s">
        <v>32</v>
      </c>
      <c r="K99" s="34" t="s">
        <v>31</v>
      </c>
      <c r="L99" s="34" t="s">
        <v>32</v>
      </c>
      <c r="M99" s="11" t="s">
        <v>31</v>
      </c>
      <c r="N99" s="11" t="s">
        <v>32</v>
      </c>
      <c r="O99" s="11" t="s">
        <v>31</v>
      </c>
      <c r="P99" s="11" t="s">
        <v>32</v>
      </c>
      <c r="Q99" s="291"/>
    </row>
    <row r="100" spans="1:17">
      <c r="A100" s="53" t="s">
        <v>13</v>
      </c>
      <c r="B100" s="54"/>
      <c r="C100" s="50"/>
      <c r="D100" s="51">
        <f>P87</f>
        <v>63326</v>
      </c>
      <c r="E100" s="50"/>
      <c r="F100" s="52">
        <f>D119</f>
        <v>62037</v>
      </c>
      <c r="G100" s="50"/>
      <c r="H100" s="52">
        <f>F119</f>
        <v>61327</v>
      </c>
      <c r="I100" s="50"/>
      <c r="J100" s="52">
        <f>H119</f>
        <v>61057</v>
      </c>
      <c r="K100" s="50"/>
      <c r="L100" s="52">
        <f>J119</f>
        <v>60029</v>
      </c>
      <c r="M100" s="50"/>
      <c r="N100" s="52">
        <f>L119</f>
        <v>55319</v>
      </c>
      <c r="O100" s="50"/>
      <c r="P100" s="52">
        <f>N119</f>
        <v>54968</v>
      </c>
      <c r="Q100" s="51">
        <f>D100</f>
        <v>63326</v>
      </c>
    </row>
    <row r="101" spans="1:17" ht="13" customHeight="1">
      <c r="A101" s="280" t="s">
        <v>36</v>
      </c>
      <c r="B101" s="5" t="s">
        <v>55</v>
      </c>
      <c r="C101" s="35"/>
      <c r="D101" s="36"/>
      <c r="E101" s="35"/>
      <c r="F101" s="36"/>
      <c r="G101" s="35"/>
      <c r="H101" s="36"/>
      <c r="I101" s="35"/>
      <c r="J101" s="36"/>
      <c r="K101" s="35"/>
      <c r="L101" s="36"/>
      <c r="M101" s="6"/>
      <c r="N101" s="24"/>
      <c r="O101" s="6"/>
      <c r="P101" s="24"/>
      <c r="Q101" s="24">
        <f>SUM(D101,F101,H101,J101,L101,N101,P101)</f>
        <v>0</v>
      </c>
    </row>
    <row r="102" spans="1:17">
      <c r="A102" s="281"/>
      <c r="B102" s="6" t="s">
        <v>11</v>
      </c>
      <c r="C102" s="35"/>
      <c r="D102" s="36"/>
      <c r="E102" s="35"/>
      <c r="F102" s="36"/>
      <c r="G102" s="35"/>
      <c r="H102" s="36"/>
      <c r="I102" s="35"/>
      <c r="J102" s="36"/>
      <c r="K102" s="35"/>
      <c r="L102" s="36"/>
      <c r="M102" s="6"/>
      <c r="N102" s="24"/>
      <c r="O102" s="6"/>
      <c r="P102" s="24"/>
      <c r="Q102" s="24">
        <f>SUM(D102,F102,H102,J102,L102,N102,P102)</f>
        <v>0</v>
      </c>
    </row>
    <row r="103" spans="1:17">
      <c r="A103" s="282"/>
      <c r="B103" s="7" t="s">
        <v>14</v>
      </c>
      <c r="C103" s="35"/>
      <c r="D103" s="36"/>
      <c r="E103" s="35"/>
      <c r="F103" s="36"/>
      <c r="G103" s="35"/>
      <c r="H103" s="36"/>
      <c r="I103" s="35"/>
      <c r="J103" s="36"/>
      <c r="K103" s="35"/>
      <c r="L103" s="36"/>
      <c r="M103" s="6"/>
      <c r="N103" s="24"/>
      <c r="O103" s="6"/>
      <c r="P103" s="24"/>
      <c r="Q103" s="24">
        <f>SUM(D103,F103,H103,J103,L103,N103,P103)</f>
        <v>0</v>
      </c>
    </row>
    <row r="104" spans="1:17">
      <c r="A104" s="53" t="s">
        <v>15</v>
      </c>
      <c r="B104" s="54"/>
      <c r="C104" s="50"/>
      <c r="D104" s="52">
        <f>SUM(D101:D103)</f>
        <v>0</v>
      </c>
      <c r="E104" s="50"/>
      <c r="F104" s="52">
        <f>SUM(F101:F103)</f>
        <v>0</v>
      </c>
      <c r="G104" s="50"/>
      <c r="H104" s="52">
        <f>SUM(H101:H103)</f>
        <v>0</v>
      </c>
      <c r="I104" s="50"/>
      <c r="J104" s="52">
        <f>SUM(J101:J103)</f>
        <v>0</v>
      </c>
      <c r="K104" s="50"/>
      <c r="L104" s="52">
        <f>SUM(L101:L103)</f>
        <v>0</v>
      </c>
      <c r="M104" s="50"/>
      <c r="N104" s="52">
        <f>SUM(N101:N103)</f>
        <v>0</v>
      </c>
      <c r="O104" s="50"/>
      <c r="P104" s="52">
        <f>SUM(P101:P103)</f>
        <v>0</v>
      </c>
      <c r="Q104" s="52">
        <f>SUM(Q101:Q103)</f>
        <v>0</v>
      </c>
    </row>
    <row r="105" spans="1:17" ht="13" customHeight="1">
      <c r="A105" s="287" t="s">
        <v>28</v>
      </c>
      <c r="B105" s="1" t="s">
        <v>16</v>
      </c>
      <c r="C105" s="35"/>
      <c r="D105" s="36"/>
      <c r="E105" s="35"/>
      <c r="F105" s="36"/>
      <c r="G105" s="35" t="s">
        <v>329</v>
      </c>
      <c r="H105" s="36">
        <v>170</v>
      </c>
      <c r="I105" s="35"/>
      <c r="J105" s="36"/>
      <c r="K105" s="35" t="s">
        <v>330</v>
      </c>
      <c r="L105" s="36">
        <f>298+170</f>
        <v>468</v>
      </c>
      <c r="M105" s="6"/>
      <c r="N105" s="24"/>
      <c r="O105" s="6"/>
      <c r="P105" s="24"/>
      <c r="Q105" s="24">
        <f>SUM(D105,F105,H105,J105,L105,N105,P105)</f>
        <v>638</v>
      </c>
    </row>
    <row r="106" spans="1:17" ht="13" customHeight="1">
      <c r="A106" s="288"/>
      <c r="B106" s="1" t="s">
        <v>17</v>
      </c>
      <c r="C106" s="35"/>
      <c r="D106" s="36"/>
      <c r="E106" s="35"/>
      <c r="F106" s="36"/>
      <c r="G106" s="35" t="s">
        <v>328</v>
      </c>
      <c r="H106" s="36"/>
      <c r="I106" s="35"/>
      <c r="J106" s="36"/>
      <c r="K106" s="35"/>
      <c r="L106" s="36"/>
      <c r="M106" s="6" t="s">
        <v>268</v>
      </c>
      <c r="N106" s="24">
        <v>253</v>
      </c>
      <c r="O106" s="6"/>
      <c r="P106" s="24"/>
      <c r="Q106" s="24">
        <f>SUM(D106,F106,H106,J106,L106,N106,P106)</f>
        <v>253</v>
      </c>
    </row>
    <row r="107" spans="1:17" ht="13" customHeight="1">
      <c r="A107" s="288"/>
      <c r="B107" s="1" t="s">
        <v>26</v>
      </c>
      <c r="C107" s="35" t="s">
        <v>125</v>
      </c>
      <c r="D107" s="36">
        <v>1289</v>
      </c>
      <c r="E107" s="35" t="s">
        <v>138</v>
      </c>
      <c r="F107" s="36">
        <v>710</v>
      </c>
      <c r="G107" s="35" t="s">
        <v>327</v>
      </c>
      <c r="H107" s="36">
        <v>100</v>
      </c>
      <c r="I107" s="35" t="s">
        <v>145</v>
      </c>
      <c r="J107" s="36">
        <v>688</v>
      </c>
      <c r="K107" s="35" t="s">
        <v>125</v>
      </c>
      <c r="L107" s="36">
        <v>348</v>
      </c>
      <c r="M107" s="6" t="s">
        <v>331</v>
      </c>
      <c r="N107" s="24">
        <v>98</v>
      </c>
      <c r="O107" s="6" t="s">
        <v>268</v>
      </c>
      <c r="P107" s="24">
        <v>1254</v>
      </c>
      <c r="Q107" s="24">
        <f>SUM(D107,F107,H107,J107,L107,N107,P107)</f>
        <v>4487</v>
      </c>
    </row>
    <row r="108" spans="1:17" ht="14">
      <c r="A108" s="288"/>
      <c r="B108" s="55" t="s">
        <v>18</v>
      </c>
      <c r="C108" s="50"/>
      <c r="D108" s="52">
        <f>SUM(D105:D107)</f>
        <v>1289</v>
      </c>
      <c r="E108" s="50"/>
      <c r="F108" s="52">
        <f>SUM(F105:F107)</f>
        <v>710</v>
      </c>
      <c r="G108" s="50"/>
      <c r="H108" s="52">
        <f>SUM(H105:H107)</f>
        <v>270</v>
      </c>
      <c r="I108" s="50"/>
      <c r="J108" s="52">
        <f>SUM(J105:J107)</f>
        <v>688</v>
      </c>
      <c r="K108" s="50"/>
      <c r="L108" s="52">
        <f>SUM(L105:L107)</f>
        <v>816</v>
      </c>
      <c r="M108" s="50"/>
      <c r="N108" s="52">
        <f>SUM(N105:N107)</f>
        <v>351</v>
      </c>
      <c r="O108" s="50"/>
      <c r="P108" s="52">
        <f>SUM(P105:P107)</f>
        <v>1254</v>
      </c>
      <c r="Q108" s="52">
        <f>SUM(Q105:Q107)</f>
        <v>5378</v>
      </c>
    </row>
    <row r="109" spans="1:17" ht="14">
      <c r="A109" s="288"/>
      <c r="B109" s="1" t="s">
        <v>27</v>
      </c>
      <c r="C109" s="35"/>
      <c r="D109" s="36"/>
      <c r="E109" s="35"/>
      <c r="F109" s="36"/>
      <c r="G109" s="35"/>
      <c r="H109" s="36"/>
      <c r="I109" s="35"/>
      <c r="J109" s="36"/>
      <c r="K109" s="35"/>
      <c r="L109" s="36"/>
      <c r="M109" s="6"/>
      <c r="N109" s="24"/>
      <c r="O109" s="6"/>
      <c r="P109" s="24"/>
      <c r="Q109" s="24">
        <f t="shared" ref="Q109:Q116" si="15">SUM(D109,F109,H109,J109,L109,N109,P109)</f>
        <v>0</v>
      </c>
    </row>
    <row r="110" spans="1:17" ht="14">
      <c r="A110" s="288"/>
      <c r="B110" s="1" t="s">
        <v>29</v>
      </c>
      <c r="C110" s="35"/>
      <c r="D110" s="36"/>
      <c r="E110" s="35"/>
      <c r="F110" s="36"/>
      <c r="G110" s="35"/>
      <c r="H110" s="36"/>
      <c r="I110" s="35"/>
      <c r="J110" s="36"/>
      <c r="K110" s="35"/>
      <c r="L110" s="36"/>
      <c r="M110" s="35"/>
      <c r="N110" s="36"/>
      <c r="O110" s="6"/>
      <c r="P110" s="24"/>
      <c r="Q110" s="24">
        <f t="shared" si="15"/>
        <v>0</v>
      </c>
    </row>
    <row r="111" spans="1:17" ht="14">
      <c r="A111" s="288"/>
      <c r="B111" s="1" t="s">
        <v>20</v>
      </c>
      <c r="C111" s="35"/>
      <c r="D111" s="36"/>
      <c r="E111" s="35"/>
      <c r="F111" s="36"/>
      <c r="G111" s="35"/>
      <c r="H111" s="36"/>
      <c r="I111" s="35"/>
      <c r="J111" s="36"/>
      <c r="K111" s="35"/>
      <c r="L111" s="36"/>
      <c r="M111" s="35"/>
      <c r="N111" s="36"/>
      <c r="O111" s="6"/>
      <c r="P111" s="24"/>
      <c r="Q111" s="24">
        <f t="shared" si="15"/>
        <v>0</v>
      </c>
    </row>
    <row r="112" spans="1:17" ht="14">
      <c r="A112" s="288"/>
      <c r="B112" s="1" t="s">
        <v>21</v>
      </c>
      <c r="C112" s="35"/>
      <c r="D112" s="36"/>
      <c r="E112" s="35"/>
      <c r="F112" s="36"/>
      <c r="G112" s="35"/>
      <c r="H112" s="36"/>
      <c r="I112" s="35"/>
      <c r="J112" s="36"/>
      <c r="K112" s="35"/>
      <c r="L112" s="36"/>
      <c r="M112" s="6"/>
      <c r="N112" s="24"/>
      <c r="O112" s="6"/>
      <c r="P112" s="24"/>
      <c r="Q112" s="24">
        <f t="shared" si="15"/>
        <v>0</v>
      </c>
    </row>
    <row r="113" spans="1:17" ht="14">
      <c r="A113" s="288"/>
      <c r="B113" s="1" t="s">
        <v>22</v>
      </c>
      <c r="C113" s="35"/>
      <c r="D113" s="36"/>
      <c r="E113" s="35"/>
      <c r="F113" s="36"/>
      <c r="G113" s="35"/>
      <c r="H113" s="36"/>
      <c r="I113" s="35"/>
      <c r="J113" s="36"/>
      <c r="K113" s="35"/>
      <c r="L113" s="36"/>
      <c r="M113" s="6"/>
      <c r="N113" s="24"/>
      <c r="O113" s="6"/>
      <c r="P113" s="24"/>
      <c r="Q113" s="24">
        <f t="shared" si="15"/>
        <v>0</v>
      </c>
    </row>
    <row r="114" spans="1:17" ht="14">
      <c r="A114" s="288"/>
      <c r="B114" s="1" t="s">
        <v>23</v>
      </c>
      <c r="C114" s="35"/>
      <c r="D114" s="36"/>
      <c r="E114" s="35"/>
      <c r="F114" s="36"/>
      <c r="G114" s="35"/>
      <c r="H114" s="36"/>
      <c r="I114" s="35"/>
      <c r="J114" s="36"/>
      <c r="K114" s="35" t="s">
        <v>332</v>
      </c>
      <c r="L114" s="36">
        <f>2794-1400+2500</f>
        <v>3894</v>
      </c>
      <c r="M114" s="6"/>
      <c r="N114" s="24"/>
      <c r="O114" s="6"/>
      <c r="P114" s="24"/>
      <c r="Q114" s="24">
        <f t="shared" si="15"/>
        <v>3894</v>
      </c>
    </row>
    <row r="115" spans="1:17" ht="14">
      <c r="A115" s="288"/>
      <c r="B115" s="1" t="s">
        <v>19</v>
      </c>
      <c r="C115" s="35"/>
      <c r="D115" s="36"/>
      <c r="E115" s="35"/>
      <c r="F115" s="36"/>
      <c r="G115" s="35"/>
      <c r="H115" s="36"/>
      <c r="I115" s="35" t="s">
        <v>298</v>
      </c>
      <c r="J115" s="36">
        <v>340</v>
      </c>
      <c r="K115" s="35"/>
      <c r="L115" s="36"/>
      <c r="M115" s="6"/>
      <c r="N115" s="24"/>
      <c r="O115" s="6"/>
      <c r="P115" s="24"/>
      <c r="Q115" s="24">
        <f t="shared" si="15"/>
        <v>340</v>
      </c>
    </row>
    <row r="116" spans="1:17" ht="14">
      <c r="A116" s="288"/>
      <c r="B116" s="1" t="s">
        <v>30</v>
      </c>
      <c r="C116" s="35"/>
      <c r="D116" s="36"/>
      <c r="E116" s="35"/>
      <c r="F116" s="36"/>
      <c r="G116" s="35"/>
      <c r="H116" s="36"/>
      <c r="I116" s="35"/>
      <c r="J116" s="36"/>
      <c r="K116" s="35"/>
      <c r="L116" s="36"/>
      <c r="M116" s="6"/>
      <c r="N116" s="24"/>
      <c r="O116" s="6"/>
      <c r="P116" s="24"/>
      <c r="Q116" s="24">
        <f t="shared" si="15"/>
        <v>0</v>
      </c>
    </row>
    <row r="117" spans="1:17" ht="14">
      <c r="A117" s="289"/>
      <c r="B117" s="55" t="s">
        <v>18</v>
      </c>
      <c r="C117" s="52"/>
      <c r="D117" s="52">
        <f>SUM(D109:D116)</f>
        <v>0</v>
      </c>
      <c r="E117" s="52"/>
      <c r="F117" s="52">
        <f>SUM(F109:F116)</f>
        <v>0</v>
      </c>
      <c r="G117" s="52"/>
      <c r="H117" s="52">
        <f>SUM(H109:H116)</f>
        <v>0</v>
      </c>
      <c r="I117" s="52"/>
      <c r="J117" s="52">
        <f>SUM(J109:J116)</f>
        <v>340</v>
      </c>
      <c r="K117" s="52"/>
      <c r="L117" s="52">
        <f>SUM(L109:L116)</f>
        <v>3894</v>
      </c>
      <c r="M117" s="52"/>
      <c r="N117" s="52">
        <f>SUM(N109:N116)</f>
        <v>0</v>
      </c>
      <c r="O117" s="52"/>
      <c r="P117" s="52">
        <f>SUM(P109:P116)</f>
        <v>0</v>
      </c>
      <c r="Q117" s="52">
        <f>SUM(Q109:Q116)</f>
        <v>4234</v>
      </c>
    </row>
    <row r="118" spans="1:17">
      <c r="A118" s="53" t="s">
        <v>24</v>
      </c>
      <c r="B118" s="54"/>
      <c r="C118" s="52"/>
      <c r="D118" s="52">
        <f>D108+D117</f>
        <v>1289</v>
      </c>
      <c r="E118" s="52"/>
      <c r="F118" s="52">
        <f>F108+F117</f>
        <v>710</v>
      </c>
      <c r="G118" s="52"/>
      <c r="H118" s="52">
        <f>H108+H117</f>
        <v>270</v>
      </c>
      <c r="I118" s="52"/>
      <c r="J118" s="52">
        <f>J108+J117</f>
        <v>1028</v>
      </c>
      <c r="K118" s="52"/>
      <c r="L118" s="52">
        <f>L108+L117</f>
        <v>4710</v>
      </c>
      <c r="M118" s="52"/>
      <c r="N118" s="52">
        <f>N108+N117</f>
        <v>351</v>
      </c>
      <c r="O118" s="52"/>
      <c r="P118" s="52">
        <f>P108+P117</f>
        <v>1254</v>
      </c>
      <c r="Q118" s="52">
        <f>Q108+Q117</f>
        <v>9612</v>
      </c>
    </row>
    <row r="119" spans="1:17">
      <c r="A119" s="57" t="s">
        <v>25</v>
      </c>
      <c r="B119" s="56"/>
      <c r="C119" s="58"/>
      <c r="D119" s="58">
        <f>D100+D104-D118</f>
        <v>62037</v>
      </c>
      <c r="E119" s="58"/>
      <c r="F119" s="58">
        <f>F100+F104-F118</f>
        <v>61327</v>
      </c>
      <c r="G119" s="58"/>
      <c r="H119" s="58">
        <f>H100+H104-H118</f>
        <v>61057</v>
      </c>
      <c r="I119" s="58"/>
      <c r="J119" s="58">
        <f>J100+J104-J118</f>
        <v>60029</v>
      </c>
      <c r="K119" s="58"/>
      <c r="L119" s="58">
        <f>L100+L104-L118</f>
        <v>55319</v>
      </c>
      <c r="M119" s="58"/>
      <c r="N119" s="58">
        <f>N100+N104-N118</f>
        <v>54968</v>
      </c>
      <c r="O119" s="58"/>
      <c r="P119" s="58">
        <f>P100+P104-P118</f>
        <v>53714</v>
      </c>
      <c r="Q119" s="58">
        <f>Q100+Q104-Q118</f>
        <v>53714</v>
      </c>
    </row>
    <row r="120" spans="1:17">
      <c r="A120" s="13" t="s">
        <v>12</v>
      </c>
      <c r="B120" s="14"/>
      <c r="C120" s="26"/>
      <c r="D120" s="27"/>
      <c r="E120" s="26"/>
      <c r="F120" s="27"/>
      <c r="G120" s="26"/>
      <c r="H120" s="27"/>
      <c r="I120" s="26"/>
      <c r="J120" s="27"/>
      <c r="K120" s="26" t="s">
        <v>333</v>
      </c>
      <c r="L120" s="27"/>
      <c r="M120" s="13"/>
      <c r="N120" s="14"/>
      <c r="O120" s="13"/>
      <c r="P120" s="14"/>
      <c r="Q120" s="7"/>
    </row>
    <row r="121" spans="1:17">
      <c r="A121" s="17"/>
      <c r="B121" s="18"/>
      <c r="C121" s="28"/>
      <c r="D121" s="29"/>
      <c r="E121" s="28"/>
      <c r="F121" s="29"/>
      <c r="G121" s="28"/>
      <c r="H121" s="29"/>
      <c r="I121" s="28"/>
      <c r="J121" s="29"/>
      <c r="K121" s="28"/>
      <c r="L121" s="29"/>
      <c r="M121" s="17"/>
      <c r="N121" s="18"/>
      <c r="O121" s="17"/>
      <c r="P121" s="18"/>
      <c r="Q121" s="19"/>
    </row>
    <row r="122" spans="1:17">
      <c r="A122" s="17"/>
      <c r="B122" s="18"/>
      <c r="C122" s="28"/>
      <c r="D122" s="29"/>
      <c r="E122" s="28"/>
      <c r="F122" s="29"/>
      <c r="G122" s="28"/>
      <c r="H122" s="29"/>
      <c r="I122" s="28"/>
      <c r="J122" s="29"/>
      <c r="K122" s="28"/>
      <c r="L122" s="29"/>
      <c r="M122" s="17"/>
      <c r="N122" s="18"/>
      <c r="O122" s="17"/>
      <c r="P122" s="18"/>
      <c r="Q122" s="19"/>
    </row>
    <row r="123" spans="1:17">
      <c r="A123" s="17"/>
      <c r="B123" s="18"/>
      <c r="C123" s="28"/>
      <c r="D123" s="29"/>
      <c r="E123" s="28"/>
      <c r="F123" s="29"/>
      <c r="G123" s="28"/>
      <c r="H123" s="29"/>
      <c r="I123" s="28"/>
      <c r="J123" s="29"/>
      <c r="K123" s="28"/>
      <c r="L123" s="29"/>
      <c r="M123" s="17"/>
      <c r="N123" s="18"/>
      <c r="O123" s="17"/>
      <c r="P123" s="18"/>
      <c r="Q123" s="19"/>
    </row>
    <row r="124" spans="1:17">
      <c r="A124" s="17"/>
      <c r="B124" s="18"/>
      <c r="C124" s="28"/>
      <c r="D124" s="29"/>
      <c r="E124" s="28"/>
      <c r="F124" s="29"/>
      <c r="G124" s="28"/>
      <c r="H124" s="29"/>
      <c r="I124" s="28"/>
      <c r="J124" s="29"/>
      <c r="K124" s="28"/>
      <c r="L124" s="29"/>
      <c r="M124" s="17"/>
      <c r="N124" s="18"/>
      <c r="O124" s="17"/>
      <c r="P124" s="18"/>
      <c r="Q124" s="19"/>
    </row>
    <row r="125" spans="1:17">
      <c r="A125" s="17"/>
      <c r="B125" s="18"/>
      <c r="C125" s="28"/>
      <c r="D125" s="29"/>
      <c r="E125" s="28"/>
      <c r="F125" s="29"/>
      <c r="G125" s="28"/>
      <c r="H125" s="29"/>
      <c r="I125" s="28"/>
      <c r="J125" s="29"/>
      <c r="K125" s="28"/>
      <c r="L125" s="29"/>
      <c r="M125" s="17"/>
      <c r="N125" s="18"/>
      <c r="O125" s="17"/>
      <c r="P125" s="18"/>
      <c r="Q125" s="19"/>
    </row>
    <row r="126" spans="1:17">
      <c r="A126" s="17"/>
      <c r="B126" s="18"/>
      <c r="C126" s="28"/>
      <c r="D126" s="29"/>
      <c r="E126" s="28"/>
      <c r="F126" s="29"/>
      <c r="G126" s="28"/>
      <c r="H126" s="29"/>
      <c r="I126" s="28"/>
      <c r="J126" s="29"/>
      <c r="K126" s="28"/>
      <c r="L126" s="29"/>
      <c r="M126" s="17"/>
      <c r="N126" s="18"/>
      <c r="O126" s="17"/>
      <c r="P126" s="18"/>
      <c r="Q126" s="19"/>
    </row>
    <row r="127" spans="1:17">
      <c r="A127" s="15"/>
      <c r="B127" s="16"/>
      <c r="C127" s="30"/>
      <c r="D127" s="31"/>
      <c r="E127" s="30"/>
      <c r="F127" s="31"/>
      <c r="G127" s="30"/>
      <c r="H127" s="31"/>
      <c r="I127" s="30"/>
      <c r="J127" s="31"/>
      <c r="K127" s="30"/>
      <c r="L127" s="31"/>
      <c r="M127" s="15"/>
      <c r="N127" s="16"/>
      <c r="O127" s="15"/>
      <c r="P127" s="16"/>
      <c r="Q127" s="5"/>
    </row>
    <row r="129" spans="1:17">
      <c r="A129" s="21" t="str">
        <f>A1</f>
        <v>2021年</v>
      </c>
      <c r="B129" s="21"/>
      <c r="C129" s="21" t="str">
        <f>C1</f>
        <v>7月</v>
      </c>
      <c r="D129" s="4" t="s">
        <v>46</v>
      </c>
    </row>
    <row r="130" spans="1:17" ht="11.25" customHeight="1">
      <c r="A130" s="283"/>
      <c r="B130" s="284"/>
      <c r="C130" s="32">
        <v>25</v>
      </c>
      <c r="D130" s="12" t="s">
        <v>33</v>
      </c>
      <c r="E130" s="33">
        <v>26</v>
      </c>
      <c r="F130" s="22" t="s">
        <v>34</v>
      </c>
      <c r="G130" s="33">
        <v>27</v>
      </c>
      <c r="H130" s="22" t="s">
        <v>37</v>
      </c>
      <c r="I130" s="33">
        <v>28</v>
      </c>
      <c r="J130" s="22" t="s">
        <v>38</v>
      </c>
      <c r="K130" s="33">
        <v>29</v>
      </c>
      <c r="L130" s="22" t="s">
        <v>39</v>
      </c>
      <c r="M130" s="33">
        <v>30</v>
      </c>
      <c r="N130" s="22" t="s">
        <v>40</v>
      </c>
      <c r="O130" s="33">
        <v>31</v>
      </c>
      <c r="P130" s="22" t="s">
        <v>41</v>
      </c>
      <c r="Q130" s="290" t="s">
        <v>42</v>
      </c>
    </row>
    <row r="131" spans="1:17" ht="11.25" customHeight="1">
      <c r="A131" s="285"/>
      <c r="B131" s="286"/>
      <c r="C131" s="34" t="s">
        <v>31</v>
      </c>
      <c r="D131" s="34" t="s">
        <v>32</v>
      </c>
      <c r="E131" s="34" t="s">
        <v>31</v>
      </c>
      <c r="F131" s="34" t="s">
        <v>32</v>
      </c>
      <c r="G131" s="34" t="s">
        <v>31</v>
      </c>
      <c r="H131" s="34" t="s">
        <v>32</v>
      </c>
      <c r="I131" s="34" t="s">
        <v>31</v>
      </c>
      <c r="J131" s="34" t="s">
        <v>32</v>
      </c>
      <c r="K131" s="34" t="s">
        <v>31</v>
      </c>
      <c r="L131" s="34" t="s">
        <v>32</v>
      </c>
      <c r="M131" s="34" t="s">
        <v>31</v>
      </c>
      <c r="N131" s="34" t="s">
        <v>32</v>
      </c>
      <c r="O131" s="34" t="s">
        <v>31</v>
      </c>
      <c r="P131" s="34" t="s">
        <v>32</v>
      </c>
      <c r="Q131" s="291"/>
    </row>
    <row r="132" spans="1:17">
      <c r="A132" s="53" t="s">
        <v>13</v>
      </c>
      <c r="B132" s="54"/>
      <c r="C132" s="50"/>
      <c r="D132" s="51">
        <f>P119</f>
        <v>53714</v>
      </c>
      <c r="E132" s="50"/>
      <c r="F132" s="52">
        <f>D151</f>
        <v>52558</v>
      </c>
      <c r="G132" s="50"/>
      <c r="H132" s="52">
        <f>F151</f>
        <v>52558</v>
      </c>
      <c r="I132" s="50"/>
      <c r="J132" s="52">
        <f>H151</f>
        <v>51382</v>
      </c>
      <c r="K132" s="50"/>
      <c r="L132" s="52">
        <f>J151</f>
        <v>51382</v>
      </c>
      <c r="M132" s="50"/>
      <c r="N132" s="52">
        <f>L151</f>
        <v>50221</v>
      </c>
      <c r="O132" s="50"/>
      <c r="P132" s="52">
        <f>N151</f>
        <v>48626</v>
      </c>
      <c r="Q132" s="51">
        <f>D132</f>
        <v>53714</v>
      </c>
    </row>
    <row r="133" spans="1:17" ht="13" customHeight="1">
      <c r="A133" s="280" t="s">
        <v>36</v>
      </c>
      <c r="B133" s="5" t="s">
        <v>55</v>
      </c>
      <c r="C133" s="35"/>
      <c r="D133" s="36"/>
      <c r="E133" s="35"/>
      <c r="F133" s="36"/>
      <c r="G133" s="35"/>
      <c r="H133" s="36"/>
      <c r="I133" s="35"/>
      <c r="J133" s="36"/>
      <c r="K133" s="35"/>
      <c r="L133" s="36"/>
      <c r="M133" s="35"/>
      <c r="N133" s="36"/>
      <c r="O133" s="35"/>
      <c r="P133" s="36"/>
      <c r="Q133" s="24">
        <f>SUM(D133,F133,H133,J133,L133,N133,P133)</f>
        <v>0</v>
      </c>
    </row>
    <row r="134" spans="1:17">
      <c r="A134" s="281"/>
      <c r="B134" s="6" t="s">
        <v>11</v>
      </c>
      <c r="C134" s="35"/>
      <c r="D134" s="36"/>
      <c r="E134" s="35"/>
      <c r="F134" s="36"/>
      <c r="G134" s="35"/>
      <c r="H134" s="36"/>
      <c r="I134" s="35"/>
      <c r="J134" s="36"/>
      <c r="K134" s="35"/>
      <c r="L134" s="36"/>
      <c r="M134" s="35"/>
      <c r="N134" s="36"/>
      <c r="O134" s="35"/>
      <c r="P134" s="36"/>
      <c r="Q134" s="24">
        <f>SUM(D134,F134,H134,J134,L134,N134,P134)</f>
        <v>0</v>
      </c>
    </row>
    <row r="135" spans="1:17">
      <c r="A135" s="282"/>
      <c r="B135" s="7" t="s">
        <v>14</v>
      </c>
      <c r="C135" s="35"/>
      <c r="D135" s="36"/>
      <c r="E135" s="35"/>
      <c r="F135" s="36"/>
      <c r="G135" s="35"/>
      <c r="H135" s="36"/>
      <c r="I135" s="35"/>
      <c r="J135" s="36"/>
      <c r="K135" s="35"/>
      <c r="L135" s="36"/>
      <c r="M135" s="35"/>
      <c r="N135" s="36"/>
      <c r="O135" s="35"/>
      <c r="P135" s="36"/>
      <c r="Q135" s="24">
        <f>SUM(D135,F135,H135,J135,L135,N135,P135)</f>
        <v>0</v>
      </c>
    </row>
    <row r="136" spans="1:17">
      <c r="A136" s="53" t="s">
        <v>15</v>
      </c>
      <c r="B136" s="54"/>
      <c r="C136" s="50"/>
      <c r="D136" s="52">
        <f>SUM(D133:D135)</f>
        <v>0</v>
      </c>
      <c r="E136" s="50"/>
      <c r="F136" s="52">
        <f>SUM(F133:F135)</f>
        <v>0</v>
      </c>
      <c r="G136" s="50"/>
      <c r="H136" s="52">
        <f>SUM(H133:H135)</f>
        <v>0</v>
      </c>
      <c r="I136" s="50"/>
      <c r="J136" s="52">
        <f>SUM(J133:J135)</f>
        <v>0</v>
      </c>
      <c r="K136" s="50"/>
      <c r="L136" s="52">
        <f>SUM(L133:L135)</f>
        <v>0</v>
      </c>
      <c r="M136" s="50"/>
      <c r="N136" s="52">
        <f>SUM(N133:N135)</f>
        <v>0</v>
      </c>
      <c r="O136" s="50"/>
      <c r="P136" s="52">
        <f>SUM(P133:P135)</f>
        <v>0</v>
      </c>
      <c r="Q136" s="52">
        <f>SUM(Q133:Q135)</f>
        <v>0</v>
      </c>
    </row>
    <row r="137" spans="1:17" ht="13" customHeight="1">
      <c r="A137" s="287" t="s">
        <v>28</v>
      </c>
      <c r="B137" s="1" t="s">
        <v>16</v>
      </c>
      <c r="C137" s="35"/>
      <c r="D137" s="36"/>
      <c r="E137" s="35"/>
      <c r="F137" s="36"/>
      <c r="G137" s="35"/>
      <c r="H137" s="36"/>
      <c r="I137" s="35"/>
      <c r="J137" s="36"/>
      <c r="K137" s="35"/>
      <c r="L137" s="36"/>
      <c r="M137" s="35"/>
      <c r="N137" s="36"/>
      <c r="O137" s="35"/>
      <c r="P137" s="36"/>
      <c r="Q137" s="24">
        <f>SUM(D137,F137,H137,J137,L137,N137,P137)</f>
        <v>0</v>
      </c>
    </row>
    <row r="138" spans="1:17" ht="14">
      <c r="A138" s="288"/>
      <c r="B138" s="1" t="s">
        <v>17</v>
      </c>
      <c r="C138" s="35"/>
      <c r="D138" s="36"/>
      <c r="E138" s="35"/>
      <c r="F138" s="36"/>
      <c r="G138" s="35"/>
      <c r="H138" s="36"/>
      <c r="I138" s="35"/>
      <c r="J138" s="36"/>
      <c r="K138" s="35"/>
      <c r="L138" s="36"/>
      <c r="M138" s="35"/>
      <c r="N138" s="36"/>
      <c r="O138" s="35"/>
      <c r="P138" s="36"/>
      <c r="Q138" s="24">
        <f>SUM(D138,F138,H138,J138,L138,N138,P138)</f>
        <v>0</v>
      </c>
    </row>
    <row r="139" spans="1:17" ht="14">
      <c r="A139" s="288"/>
      <c r="B139" s="1" t="s">
        <v>26</v>
      </c>
      <c r="C139" s="35" t="s">
        <v>334</v>
      </c>
      <c r="D139" s="36">
        <f>671+485</f>
        <v>1156</v>
      </c>
      <c r="E139" s="35"/>
      <c r="F139" s="36"/>
      <c r="G139" s="35" t="s">
        <v>335</v>
      </c>
      <c r="H139" s="36">
        <f>263+913</f>
        <v>1176</v>
      </c>
      <c r="I139" s="35"/>
      <c r="J139" s="36"/>
      <c r="K139" s="35" t="s">
        <v>251</v>
      </c>
      <c r="L139" s="36">
        <f>439+722</f>
        <v>1161</v>
      </c>
      <c r="M139" s="35" t="s">
        <v>124</v>
      </c>
      <c r="N139" s="36">
        <v>775</v>
      </c>
      <c r="O139" s="35" t="s">
        <v>336</v>
      </c>
      <c r="P139" s="36"/>
      <c r="Q139" s="24">
        <f>SUM(D139,F139,H139,J139,L139,N139,P139)</f>
        <v>4268</v>
      </c>
    </row>
    <row r="140" spans="1:17" ht="14">
      <c r="A140" s="288"/>
      <c r="B140" s="55" t="s">
        <v>18</v>
      </c>
      <c r="C140" s="50"/>
      <c r="D140" s="52">
        <f>SUM(D137:D139)</f>
        <v>1156</v>
      </c>
      <c r="E140" s="50"/>
      <c r="F140" s="52">
        <f>SUM(F137:F139)</f>
        <v>0</v>
      </c>
      <c r="G140" s="50"/>
      <c r="H140" s="52">
        <f>SUM(H137:H139)</f>
        <v>1176</v>
      </c>
      <c r="I140" s="50"/>
      <c r="J140" s="52">
        <f>SUM(J137:J139)</f>
        <v>0</v>
      </c>
      <c r="K140" s="50"/>
      <c r="L140" s="52">
        <f>SUM(L137:L139)</f>
        <v>1161</v>
      </c>
      <c r="M140" s="50"/>
      <c r="N140" s="52">
        <f>SUM(N137:N139)</f>
        <v>775</v>
      </c>
      <c r="O140" s="50"/>
      <c r="P140" s="52">
        <f>SUM(P137:P139)</f>
        <v>0</v>
      </c>
      <c r="Q140" s="52">
        <f>SUM(Q137:Q139)</f>
        <v>4268</v>
      </c>
    </row>
    <row r="141" spans="1:17" ht="14">
      <c r="A141" s="288"/>
      <c r="B141" s="1" t="s">
        <v>27</v>
      </c>
      <c r="C141" s="35"/>
      <c r="D141" s="36"/>
      <c r="E141" s="35"/>
      <c r="F141" s="36"/>
      <c r="G141" s="35"/>
      <c r="H141" s="36"/>
      <c r="I141" s="35"/>
      <c r="J141" s="36"/>
      <c r="K141" s="35"/>
      <c r="L141" s="36"/>
      <c r="M141" s="35"/>
      <c r="N141" s="36"/>
      <c r="O141" s="35"/>
      <c r="P141" s="36"/>
      <c r="Q141" s="24">
        <f t="shared" ref="Q141:Q148" si="16">SUM(D141,F141,H141,J141,L141,N141,P141)</f>
        <v>0</v>
      </c>
    </row>
    <row r="142" spans="1:17" ht="14">
      <c r="A142" s="288"/>
      <c r="B142" s="1" t="s">
        <v>29</v>
      </c>
      <c r="C142" s="35"/>
      <c r="D142" s="36"/>
      <c r="E142" s="35"/>
      <c r="F142" s="36"/>
      <c r="G142" s="35"/>
      <c r="H142" s="36"/>
      <c r="I142" s="35"/>
      <c r="J142" s="36"/>
      <c r="K142" s="35"/>
      <c r="L142" s="36"/>
      <c r="M142" s="35"/>
      <c r="N142" s="36"/>
      <c r="O142" s="35"/>
      <c r="P142" s="36"/>
      <c r="Q142" s="24">
        <f t="shared" si="16"/>
        <v>0</v>
      </c>
    </row>
    <row r="143" spans="1:17" ht="14">
      <c r="A143" s="288"/>
      <c r="B143" s="1" t="s">
        <v>20</v>
      </c>
      <c r="C143" s="35"/>
      <c r="D143" s="36"/>
      <c r="E143" s="35"/>
      <c r="F143" s="36"/>
      <c r="G143" s="35"/>
      <c r="H143" s="36"/>
      <c r="I143" s="35"/>
      <c r="J143" s="36"/>
      <c r="K143" s="35"/>
      <c r="L143" s="36"/>
      <c r="M143" s="35"/>
      <c r="N143" s="36"/>
      <c r="O143" s="35"/>
      <c r="P143" s="36"/>
      <c r="Q143" s="24">
        <f t="shared" si="16"/>
        <v>0</v>
      </c>
    </row>
    <row r="144" spans="1:17" ht="14">
      <c r="A144" s="288"/>
      <c r="B144" s="1" t="s">
        <v>21</v>
      </c>
      <c r="C144" s="35"/>
      <c r="D144" s="36"/>
      <c r="E144" s="35"/>
      <c r="F144" s="36"/>
      <c r="G144" s="35"/>
      <c r="H144" s="36"/>
      <c r="I144" s="35"/>
      <c r="J144" s="36"/>
      <c r="K144" s="35"/>
      <c r="L144" s="36"/>
      <c r="M144" s="35"/>
      <c r="N144" s="36"/>
      <c r="O144" s="35"/>
      <c r="P144" s="36"/>
      <c r="Q144" s="24">
        <f t="shared" si="16"/>
        <v>0</v>
      </c>
    </row>
    <row r="145" spans="1:17" ht="14">
      <c r="A145" s="288"/>
      <c r="B145" s="1" t="s">
        <v>22</v>
      </c>
      <c r="C145" s="35"/>
      <c r="D145" s="36"/>
      <c r="E145" s="35"/>
      <c r="F145" s="36"/>
      <c r="G145" s="35"/>
      <c r="H145" s="36"/>
      <c r="I145" s="35"/>
      <c r="J145" s="36"/>
      <c r="K145" s="35"/>
      <c r="L145" s="36"/>
      <c r="M145" s="35"/>
      <c r="N145" s="36"/>
      <c r="O145" s="35"/>
      <c r="P145" s="36"/>
      <c r="Q145" s="24">
        <f t="shared" si="16"/>
        <v>0</v>
      </c>
    </row>
    <row r="146" spans="1:17" ht="14">
      <c r="A146" s="288"/>
      <c r="B146" s="1" t="s">
        <v>23</v>
      </c>
      <c r="C146" s="35"/>
      <c r="D146" s="36"/>
      <c r="E146" s="35"/>
      <c r="F146" s="36"/>
      <c r="G146" s="35"/>
      <c r="H146" s="36"/>
      <c r="I146" s="35"/>
      <c r="J146" s="36"/>
      <c r="K146" s="35"/>
      <c r="L146" s="36"/>
      <c r="M146" s="35"/>
      <c r="N146" s="36"/>
      <c r="O146" s="35"/>
      <c r="P146" s="36"/>
      <c r="Q146" s="24">
        <f t="shared" si="16"/>
        <v>0</v>
      </c>
    </row>
    <row r="147" spans="1:17" ht="14">
      <c r="A147" s="288"/>
      <c r="B147" s="1" t="s">
        <v>19</v>
      </c>
      <c r="C147" s="35"/>
      <c r="D147" s="36"/>
      <c r="E147" s="35"/>
      <c r="F147" s="36"/>
      <c r="G147" s="35"/>
      <c r="H147" s="36"/>
      <c r="I147" s="35"/>
      <c r="J147" s="36"/>
      <c r="K147" s="35"/>
      <c r="L147" s="36"/>
      <c r="M147" s="35" t="s">
        <v>306</v>
      </c>
      <c r="N147" s="36">
        <v>820</v>
      </c>
      <c r="O147" s="35"/>
      <c r="P147" s="36"/>
      <c r="Q147" s="24">
        <f t="shared" si="16"/>
        <v>820</v>
      </c>
    </row>
    <row r="148" spans="1:17" ht="14">
      <c r="A148" s="288"/>
      <c r="B148" s="1" t="s">
        <v>30</v>
      </c>
      <c r="C148" s="35"/>
      <c r="D148" s="36"/>
      <c r="E148" s="35"/>
      <c r="F148" s="36"/>
      <c r="G148" s="35"/>
      <c r="H148" s="36"/>
      <c r="I148" s="35"/>
      <c r="J148" s="36"/>
      <c r="K148" s="35"/>
      <c r="L148" s="36"/>
      <c r="M148" s="35"/>
      <c r="N148" s="36"/>
      <c r="O148" s="35"/>
      <c r="P148" s="36"/>
      <c r="Q148" s="24">
        <f t="shared" si="16"/>
        <v>0</v>
      </c>
    </row>
    <row r="149" spans="1:17" ht="14">
      <c r="A149" s="289"/>
      <c r="B149" s="55" t="s">
        <v>18</v>
      </c>
      <c r="C149" s="52"/>
      <c r="D149" s="52">
        <f>SUM(D141:D148)</f>
        <v>0</v>
      </c>
      <c r="E149" s="52"/>
      <c r="F149" s="52">
        <f>SUM(F141:F148)</f>
        <v>0</v>
      </c>
      <c r="G149" s="52"/>
      <c r="H149" s="52">
        <f>SUM(H141:H148)</f>
        <v>0</v>
      </c>
      <c r="I149" s="52"/>
      <c r="J149" s="52">
        <f>SUM(J141:J148)</f>
        <v>0</v>
      </c>
      <c r="K149" s="52"/>
      <c r="L149" s="52">
        <f>SUM(L141:L148)</f>
        <v>0</v>
      </c>
      <c r="M149" s="52"/>
      <c r="N149" s="52">
        <f>SUM(N141:N148)</f>
        <v>820</v>
      </c>
      <c r="O149" s="52"/>
      <c r="P149" s="52">
        <f>SUM(P141:P148)</f>
        <v>0</v>
      </c>
      <c r="Q149" s="52">
        <f>SUM(Q141:Q148)</f>
        <v>820</v>
      </c>
    </row>
    <row r="150" spans="1:17">
      <c r="A150" s="53" t="s">
        <v>24</v>
      </c>
      <c r="B150" s="54"/>
      <c r="C150" s="52"/>
      <c r="D150" s="52">
        <f>D140+D149</f>
        <v>1156</v>
      </c>
      <c r="E150" s="52"/>
      <c r="F150" s="52">
        <f>F140+F149</f>
        <v>0</v>
      </c>
      <c r="G150" s="52"/>
      <c r="H150" s="52">
        <f>H140+H149</f>
        <v>1176</v>
      </c>
      <c r="I150" s="52"/>
      <c r="J150" s="52">
        <f>J140+J149</f>
        <v>0</v>
      </c>
      <c r="K150" s="52"/>
      <c r="L150" s="52">
        <f>L140+L149</f>
        <v>1161</v>
      </c>
      <c r="M150" s="52"/>
      <c r="N150" s="52">
        <f>N140+N149</f>
        <v>1595</v>
      </c>
      <c r="O150" s="52"/>
      <c r="P150" s="52">
        <f>P140+P149</f>
        <v>0</v>
      </c>
      <c r="Q150" s="52">
        <f>Q140+Q149</f>
        <v>5088</v>
      </c>
    </row>
    <row r="151" spans="1:17">
      <c r="A151" s="57" t="s">
        <v>25</v>
      </c>
      <c r="B151" s="56"/>
      <c r="C151" s="58"/>
      <c r="D151" s="58">
        <f>D132+D136-D150</f>
        <v>52558</v>
      </c>
      <c r="E151" s="58"/>
      <c r="F151" s="58">
        <f>F132+F136-F150</f>
        <v>52558</v>
      </c>
      <c r="G151" s="58"/>
      <c r="H151" s="58">
        <f>H132+H136-H150</f>
        <v>51382</v>
      </c>
      <c r="I151" s="58"/>
      <c r="J151" s="58">
        <f>J132+J136-J150</f>
        <v>51382</v>
      </c>
      <c r="K151" s="58"/>
      <c r="L151" s="58">
        <f>L132+L136-L150</f>
        <v>50221</v>
      </c>
      <c r="M151" s="58"/>
      <c r="N151" s="58">
        <f>N132+N136-N150</f>
        <v>48626</v>
      </c>
      <c r="O151" s="58"/>
      <c r="P151" s="58">
        <f>P132+P136-P150</f>
        <v>48626</v>
      </c>
      <c r="Q151" s="58">
        <f>Q132+Q136-Q150</f>
        <v>48626</v>
      </c>
    </row>
    <row r="152" spans="1:17">
      <c r="A152" s="13" t="s">
        <v>12</v>
      </c>
      <c r="B152" s="14"/>
      <c r="C152" s="26"/>
      <c r="D152" s="27"/>
      <c r="E152" s="26"/>
      <c r="F152" s="27"/>
      <c r="G152" s="26"/>
      <c r="H152" s="27"/>
      <c r="I152" s="26"/>
      <c r="J152" s="27"/>
      <c r="K152" s="26"/>
      <c r="L152" s="27"/>
      <c r="M152" s="26"/>
      <c r="N152" s="27"/>
      <c r="O152" s="26"/>
      <c r="P152" s="27"/>
      <c r="Q152" s="7"/>
    </row>
    <row r="153" spans="1:17">
      <c r="A153" s="17"/>
      <c r="B153" s="18"/>
      <c r="C153" s="28"/>
      <c r="D153" s="29"/>
      <c r="E153" s="28"/>
      <c r="F153" s="29"/>
      <c r="G153" s="28"/>
      <c r="H153" s="29"/>
      <c r="I153" s="28"/>
      <c r="J153" s="29"/>
      <c r="K153" s="28"/>
      <c r="L153" s="29"/>
      <c r="M153" s="28"/>
      <c r="N153" s="29"/>
      <c r="O153" s="28"/>
      <c r="P153" s="29"/>
      <c r="Q153" s="19"/>
    </row>
    <row r="154" spans="1:17">
      <c r="A154" s="17"/>
      <c r="B154" s="18"/>
      <c r="C154" s="28"/>
      <c r="D154" s="29"/>
      <c r="E154" s="28"/>
      <c r="F154" s="29"/>
      <c r="G154" s="28"/>
      <c r="H154" s="29"/>
      <c r="I154" s="28"/>
      <c r="J154" s="29"/>
      <c r="K154" s="28"/>
      <c r="L154" s="29"/>
      <c r="M154" s="28"/>
      <c r="N154" s="29"/>
      <c r="O154" s="28"/>
      <c r="P154" s="29"/>
      <c r="Q154" s="19"/>
    </row>
    <row r="155" spans="1:17">
      <c r="A155" s="17"/>
      <c r="B155" s="18"/>
      <c r="C155" s="28"/>
      <c r="D155" s="29"/>
      <c r="E155" s="28"/>
      <c r="F155" s="29"/>
      <c r="G155" s="28"/>
      <c r="H155" s="29"/>
      <c r="I155" s="28"/>
      <c r="J155" s="29"/>
      <c r="K155" s="28"/>
      <c r="L155" s="29"/>
      <c r="M155" s="28"/>
      <c r="N155" s="29"/>
      <c r="O155" s="28"/>
      <c r="P155" s="29"/>
      <c r="Q155" s="19"/>
    </row>
    <row r="156" spans="1:17">
      <c r="A156" s="17"/>
      <c r="B156" s="18"/>
      <c r="C156" s="28"/>
      <c r="D156" s="29"/>
      <c r="E156" s="28"/>
      <c r="F156" s="29"/>
      <c r="G156" s="28"/>
      <c r="H156" s="29"/>
      <c r="I156" s="28"/>
      <c r="J156" s="29"/>
      <c r="K156" s="28"/>
      <c r="L156" s="29"/>
      <c r="M156" s="28"/>
      <c r="N156" s="29"/>
      <c r="O156" s="28"/>
      <c r="P156" s="29"/>
      <c r="Q156" s="19"/>
    </row>
    <row r="157" spans="1:17">
      <c r="A157" s="17"/>
      <c r="B157" s="18"/>
      <c r="C157" s="28"/>
      <c r="D157" s="29"/>
      <c r="E157" s="28"/>
      <c r="F157" s="29"/>
      <c r="G157" s="28"/>
      <c r="H157" s="29"/>
      <c r="I157" s="28"/>
      <c r="J157" s="29"/>
      <c r="K157" s="28"/>
      <c r="L157" s="29"/>
      <c r="M157" s="28"/>
      <c r="N157" s="29"/>
      <c r="O157" s="28"/>
      <c r="P157" s="29"/>
      <c r="Q157" s="19"/>
    </row>
    <row r="158" spans="1:17">
      <c r="A158" s="17"/>
      <c r="B158" s="18"/>
      <c r="C158" s="28"/>
      <c r="D158" s="29"/>
      <c r="E158" s="28"/>
      <c r="F158" s="29"/>
      <c r="G158" s="28"/>
      <c r="H158" s="29"/>
      <c r="I158" s="28"/>
      <c r="J158" s="29"/>
      <c r="K158" s="28"/>
      <c r="L158" s="29"/>
      <c r="M158" s="28"/>
      <c r="N158" s="29"/>
      <c r="O158" s="28"/>
      <c r="P158" s="29"/>
      <c r="Q158" s="19"/>
    </row>
    <row r="159" spans="1:17">
      <c r="A159" s="15"/>
      <c r="B159" s="16"/>
      <c r="C159" s="30"/>
      <c r="D159" s="31"/>
      <c r="E159" s="30"/>
      <c r="F159" s="31"/>
      <c r="G159" s="30"/>
      <c r="H159" s="31"/>
      <c r="I159" s="30"/>
      <c r="J159" s="31"/>
      <c r="K159" s="30"/>
      <c r="L159" s="31"/>
      <c r="M159" s="30"/>
      <c r="N159" s="31"/>
      <c r="O159" s="30"/>
      <c r="P159" s="31"/>
      <c r="Q159" s="5"/>
    </row>
    <row r="161" spans="1:17">
      <c r="A161" s="21" t="str">
        <f>A1</f>
        <v>2021年</v>
      </c>
      <c r="B161" s="21"/>
      <c r="C161" s="21" t="str">
        <f>C1</f>
        <v>7月</v>
      </c>
      <c r="D161" s="4" t="s">
        <v>47</v>
      </c>
    </row>
    <row r="162" spans="1:17" ht="11.25" customHeight="1">
      <c r="A162" s="283"/>
      <c r="B162" s="284"/>
      <c r="C162" s="154"/>
      <c r="D162" s="155" t="s">
        <v>33</v>
      </c>
      <c r="E162" s="156"/>
      <c r="F162" s="157" t="s">
        <v>34</v>
      </c>
      <c r="G162" s="156"/>
      <c r="H162" s="157" t="s">
        <v>37</v>
      </c>
      <c r="I162" s="156"/>
      <c r="J162" s="157" t="s">
        <v>38</v>
      </c>
      <c r="K162" s="156"/>
      <c r="L162" s="157" t="s">
        <v>39</v>
      </c>
      <c r="M162" s="156"/>
      <c r="N162" s="157" t="s">
        <v>40</v>
      </c>
      <c r="O162" s="156"/>
      <c r="P162" s="157" t="s">
        <v>41</v>
      </c>
      <c r="Q162" s="290" t="s">
        <v>42</v>
      </c>
    </row>
    <row r="163" spans="1:17" ht="11.25" customHeight="1">
      <c r="A163" s="285"/>
      <c r="B163" s="286"/>
      <c r="C163" s="158" t="s">
        <v>31</v>
      </c>
      <c r="D163" s="158" t="s">
        <v>32</v>
      </c>
      <c r="E163" s="158" t="s">
        <v>31</v>
      </c>
      <c r="F163" s="158" t="s">
        <v>32</v>
      </c>
      <c r="G163" s="158" t="s">
        <v>31</v>
      </c>
      <c r="H163" s="158" t="s">
        <v>32</v>
      </c>
      <c r="I163" s="158" t="s">
        <v>31</v>
      </c>
      <c r="J163" s="158" t="s">
        <v>32</v>
      </c>
      <c r="K163" s="158" t="s">
        <v>31</v>
      </c>
      <c r="L163" s="158" t="s">
        <v>32</v>
      </c>
      <c r="M163" s="158" t="s">
        <v>31</v>
      </c>
      <c r="N163" s="158" t="s">
        <v>32</v>
      </c>
      <c r="O163" s="158" t="s">
        <v>31</v>
      </c>
      <c r="P163" s="158" t="s">
        <v>32</v>
      </c>
      <c r="Q163" s="291"/>
    </row>
    <row r="164" spans="1:17">
      <c r="A164" s="53" t="s">
        <v>13</v>
      </c>
      <c r="B164" s="54"/>
      <c r="C164" s="159"/>
      <c r="D164" s="160">
        <f>P151</f>
        <v>48626</v>
      </c>
      <c r="E164" s="159"/>
      <c r="F164" s="161">
        <f>D183</f>
        <v>48626</v>
      </c>
      <c r="G164" s="159"/>
      <c r="H164" s="161">
        <f>F183</f>
        <v>48626</v>
      </c>
      <c r="I164" s="159"/>
      <c r="J164" s="161">
        <f>H183</f>
        <v>48626</v>
      </c>
      <c r="K164" s="159"/>
      <c r="L164" s="161">
        <f>J183</f>
        <v>48626</v>
      </c>
      <c r="M164" s="159"/>
      <c r="N164" s="161">
        <f>L183</f>
        <v>48626</v>
      </c>
      <c r="O164" s="159"/>
      <c r="P164" s="161">
        <f>N183</f>
        <v>48626</v>
      </c>
      <c r="Q164" s="51">
        <f>D164</f>
        <v>48626</v>
      </c>
    </row>
    <row r="165" spans="1:17" ht="13" customHeight="1">
      <c r="A165" s="280" t="s">
        <v>36</v>
      </c>
      <c r="B165" s="5" t="s">
        <v>55</v>
      </c>
      <c r="C165" s="162"/>
      <c r="D165" s="163"/>
      <c r="E165" s="162"/>
      <c r="F165" s="163"/>
      <c r="G165" s="162"/>
      <c r="H165" s="163"/>
      <c r="I165" s="162"/>
      <c r="J165" s="163"/>
      <c r="K165" s="162"/>
      <c r="L165" s="163"/>
      <c r="M165" s="162"/>
      <c r="N165" s="163"/>
      <c r="O165" s="162"/>
      <c r="P165" s="163"/>
      <c r="Q165" s="24">
        <f>SUM(D165,F165,H165,J165,L165,N165,P165)</f>
        <v>0</v>
      </c>
    </row>
    <row r="166" spans="1:17">
      <c r="A166" s="281"/>
      <c r="B166" s="6" t="s">
        <v>11</v>
      </c>
      <c r="C166" s="162"/>
      <c r="D166" s="163"/>
      <c r="E166" s="162"/>
      <c r="F166" s="163"/>
      <c r="G166" s="162"/>
      <c r="H166" s="163"/>
      <c r="I166" s="162"/>
      <c r="J166" s="163"/>
      <c r="K166" s="162"/>
      <c r="L166" s="163"/>
      <c r="M166" s="162"/>
      <c r="N166" s="163"/>
      <c r="O166" s="162"/>
      <c r="P166" s="163"/>
      <c r="Q166" s="24">
        <f>SUM(D166,F166,H166,J166,L166,N166,P166)</f>
        <v>0</v>
      </c>
    </row>
    <row r="167" spans="1:17">
      <c r="A167" s="282"/>
      <c r="B167" s="7" t="s">
        <v>14</v>
      </c>
      <c r="C167" s="162"/>
      <c r="D167" s="163"/>
      <c r="E167" s="162"/>
      <c r="F167" s="163"/>
      <c r="G167" s="162"/>
      <c r="H167" s="163"/>
      <c r="I167" s="162"/>
      <c r="J167" s="163"/>
      <c r="K167" s="162"/>
      <c r="L167" s="163"/>
      <c r="M167" s="162"/>
      <c r="N167" s="163"/>
      <c r="O167" s="162"/>
      <c r="P167" s="163"/>
      <c r="Q167" s="24">
        <f>SUM(D167,F167,H167,J167,L167,N167,P167)</f>
        <v>0</v>
      </c>
    </row>
    <row r="168" spans="1:17">
      <c r="A168" s="53" t="s">
        <v>15</v>
      </c>
      <c r="B168" s="54"/>
      <c r="C168" s="159"/>
      <c r="D168" s="161">
        <f>SUM(D165:D167)</f>
        <v>0</v>
      </c>
      <c r="E168" s="159"/>
      <c r="F168" s="161">
        <f>SUM(F165:F167)</f>
        <v>0</v>
      </c>
      <c r="G168" s="159"/>
      <c r="H168" s="161">
        <f>SUM(H165:H167)</f>
        <v>0</v>
      </c>
      <c r="I168" s="159"/>
      <c r="J168" s="161">
        <f>SUM(J165:J167)</f>
        <v>0</v>
      </c>
      <c r="K168" s="159"/>
      <c r="L168" s="161">
        <f>SUM(L165:L167)</f>
        <v>0</v>
      </c>
      <c r="M168" s="159"/>
      <c r="N168" s="161">
        <f>SUM(N165:N167)</f>
        <v>0</v>
      </c>
      <c r="O168" s="159"/>
      <c r="P168" s="161">
        <f>SUM(P165:P167)</f>
        <v>0</v>
      </c>
      <c r="Q168" s="52">
        <f>SUM(Q165:Q167)</f>
        <v>0</v>
      </c>
    </row>
    <row r="169" spans="1:17" ht="11.25" customHeight="1">
      <c r="A169" s="287" t="s">
        <v>28</v>
      </c>
      <c r="B169" s="1" t="s">
        <v>16</v>
      </c>
      <c r="C169" s="162"/>
      <c r="D169" s="163"/>
      <c r="E169" s="162"/>
      <c r="F169" s="163"/>
      <c r="G169" s="162"/>
      <c r="H169" s="163"/>
      <c r="I169" s="162"/>
      <c r="J169" s="163"/>
      <c r="K169" s="162"/>
      <c r="L169" s="163"/>
      <c r="M169" s="162"/>
      <c r="N169" s="163"/>
      <c r="O169" s="162"/>
      <c r="P169" s="163"/>
      <c r="Q169" s="24">
        <f>SUM(D169,F169,H169,J169,L169,N169,P169)</f>
        <v>0</v>
      </c>
    </row>
    <row r="170" spans="1:17" ht="14">
      <c r="A170" s="288"/>
      <c r="B170" s="1" t="s">
        <v>17</v>
      </c>
      <c r="C170" s="162"/>
      <c r="D170" s="163"/>
      <c r="E170" s="162"/>
      <c r="F170" s="163"/>
      <c r="G170" s="162"/>
      <c r="H170" s="163"/>
      <c r="I170" s="162"/>
      <c r="J170" s="163"/>
      <c r="K170" s="162"/>
      <c r="L170" s="163"/>
      <c r="M170" s="162"/>
      <c r="N170" s="163"/>
      <c r="O170" s="162"/>
      <c r="P170" s="163"/>
      <c r="Q170" s="24">
        <f>SUM(D170,F170,H170,J170,L170,N170,P170)</f>
        <v>0</v>
      </c>
    </row>
    <row r="171" spans="1:17" ht="14">
      <c r="A171" s="288"/>
      <c r="B171" s="1" t="s">
        <v>26</v>
      </c>
      <c r="C171" s="162"/>
      <c r="D171" s="163"/>
      <c r="E171" s="162"/>
      <c r="F171" s="163"/>
      <c r="G171" s="162"/>
      <c r="H171" s="163"/>
      <c r="I171" s="162"/>
      <c r="J171" s="163"/>
      <c r="K171" s="162"/>
      <c r="L171" s="163"/>
      <c r="M171" s="162"/>
      <c r="N171" s="163"/>
      <c r="O171" s="162"/>
      <c r="P171" s="163"/>
      <c r="Q171" s="24">
        <f>SUM(D171,F171,H171,J171,L171,N171,P171)</f>
        <v>0</v>
      </c>
    </row>
    <row r="172" spans="1:17" ht="14">
      <c r="A172" s="288"/>
      <c r="B172" s="55" t="s">
        <v>18</v>
      </c>
      <c r="C172" s="159"/>
      <c r="D172" s="161">
        <f>SUM(D169:D171)</f>
        <v>0</v>
      </c>
      <c r="E172" s="159"/>
      <c r="F172" s="161">
        <f>SUM(F169:F171)</f>
        <v>0</v>
      </c>
      <c r="G172" s="159"/>
      <c r="H172" s="161">
        <f>SUM(H169:H171)</f>
        <v>0</v>
      </c>
      <c r="I172" s="159"/>
      <c r="J172" s="161">
        <f>SUM(J169:J171)</f>
        <v>0</v>
      </c>
      <c r="K172" s="159"/>
      <c r="L172" s="161">
        <f>SUM(L169:L171)</f>
        <v>0</v>
      </c>
      <c r="M172" s="159"/>
      <c r="N172" s="161">
        <f>SUM(N169:N171)</f>
        <v>0</v>
      </c>
      <c r="O172" s="159"/>
      <c r="P172" s="161">
        <f>SUM(P169:P171)</f>
        <v>0</v>
      </c>
      <c r="Q172" s="52">
        <f>SUM(Q169:Q171)</f>
        <v>0</v>
      </c>
    </row>
    <row r="173" spans="1:17" ht="14">
      <c r="A173" s="288"/>
      <c r="B173" s="1" t="s">
        <v>27</v>
      </c>
      <c r="C173" s="162"/>
      <c r="D173" s="163"/>
      <c r="E173" s="162"/>
      <c r="F173" s="163"/>
      <c r="G173" s="162"/>
      <c r="H173" s="163"/>
      <c r="I173" s="162"/>
      <c r="J173" s="163"/>
      <c r="K173" s="162"/>
      <c r="L173" s="163"/>
      <c r="M173" s="162"/>
      <c r="N173" s="163"/>
      <c r="O173" s="162"/>
      <c r="P173" s="163"/>
      <c r="Q173" s="24">
        <f t="shared" ref="Q173:Q180" si="17">SUM(D173,F173,H173,J173,L173,N173,P173)</f>
        <v>0</v>
      </c>
    </row>
    <row r="174" spans="1:17" ht="14">
      <c r="A174" s="288"/>
      <c r="B174" s="1" t="s">
        <v>29</v>
      </c>
      <c r="C174" s="162"/>
      <c r="D174" s="163"/>
      <c r="E174" s="162"/>
      <c r="F174" s="163"/>
      <c r="G174" s="162"/>
      <c r="H174" s="163"/>
      <c r="I174" s="162"/>
      <c r="J174" s="163"/>
      <c r="K174" s="162"/>
      <c r="L174" s="163"/>
      <c r="M174" s="162"/>
      <c r="N174" s="163"/>
      <c r="O174" s="162"/>
      <c r="P174" s="163"/>
      <c r="Q174" s="24">
        <f t="shared" si="17"/>
        <v>0</v>
      </c>
    </row>
    <row r="175" spans="1:17" ht="14">
      <c r="A175" s="288"/>
      <c r="B175" s="1" t="s">
        <v>20</v>
      </c>
      <c r="C175" s="162"/>
      <c r="D175" s="163"/>
      <c r="E175" s="162"/>
      <c r="F175" s="163"/>
      <c r="G175" s="162"/>
      <c r="H175" s="163"/>
      <c r="I175" s="162"/>
      <c r="J175" s="163"/>
      <c r="K175" s="162"/>
      <c r="L175" s="163"/>
      <c r="M175" s="162"/>
      <c r="N175" s="163"/>
      <c r="O175" s="162"/>
      <c r="P175" s="163"/>
      <c r="Q175" s="24">
        <f t="shared" si="17"/>
        <v>0</v>
      </c>
    </row>
    <row r="176" spans="1:17" ht="14">
      <c r="A176" s="288"/>
      <c r="B176" s="1" t="s">
        <v>21</v>
      </c>
      <c r="C176" s="162"/>
      <c r="D176" s="163"/>
      <c r="E176" s="162"/>
      <c r="F176" s="163"/>
      <c r="G176" s="162"/>
      <c r="H176" s="163"/>
      <c r="I176" s="162"/>
      <c r="J176" s="163"/>
      <c r="K176" s="162"/>
      <c r="L176" s="163"/>
      <c r="M176" s="162"/>
      <c r="N176" s="163"/>
      <c r="O176" s="162"/>
      <c r="P176" s="163"/>
      <c r="Q176" s="24">
        <f t="shared" si="17"/>
        <v>0</v>
      </c>
    </row>
    <row r="177" spans="1:17" ht="14">
      <c r="A177" s="288"/>
      <c r="B177" s="1" t="s">
        <v>22</v>
      </c>
      <c r="C177" s="162"/>
      <c r="D177" s="163"/>
      <c r="E177" s="162"/>
      <c r="F177" s="163"/>
      <c r="G177" s="162"/>
      <c r="H177" s="163"/>
      <c r="I177" s="162"/>
      <c r="J177" s="163"/>
      <c r="K177" s="162"/>
      <c r="L177" s="163"/>
      <c r="M177" s="162"/>
      <c r="N177" s="163"/>
      <c r="O177" s="162"/>
      <c r="P177" s="163"/>
      <c r="Q177" s="24">
        <f t="shared" si="17"/>
        <v>0</v>
      </c>
    </row>
    <row r="178" spans="1:17" ht="14">
      <c r="A178" s="288"/>
      <c r="B178" s="1" t="s">
        <v>23</v>
      </c>
      <c r="C178" s="162"/>
      <c r="D178" s="163"/>
      <c r="E178" s="162"/>
      <c r="F178" s="163"/>
      <c r="G178" s="162"/>
      <c r="H178" s="163"/>
      <c r="I178" s="162"/>
      <c r="J178" s="163"/>
      <c r="K178" s="162"/>
      <c r="L178" s="163"/>
      <c r="M178" s="162"/>
      <c r="N178" s="163"/>
      <c r="O178" s="162"/>
      <c r="P178" s="163"/>
      <c r="Q178" s="24">
        <f t="shared" si="17"/>
        <v>0</v>
      </c>
    </row>
    <row r="179" spans="1:17" ht="14">
      <c r="A179" s="288"/>
      <c r="B179" s="1" t="s">
        <v>19</v>
      </c>
      <c r="C179" s="162"/>
      <c r="D179" s="163"/>
      <c r="E179" s="162"/>
      <c r="F179" s="163"/>
      <c r="G179" s="162"/>
      <c r="H179" s="163"/>
      <c r="I179" s="162"/>
      <c r="J179" s="163"/>
      <c r="K179" s="162"/>
      <c r="L179" s="163"/>
      <c r="M179" s="162"/>
      <c r="N179" s="163"/>
      <c r="O179" s="162"/>
      <c r="P179" s="163"/>
      <c r="Q179" s="24">
        <f t="shared" si="17"/>
        <v>0</v>
      </c>
    </row>
    <row r="180" spans="1:17" ht="14">
      <c r="A180" s="288"/>
      <c r="B180" s="1" t="s">
        <v>30</v>
      </c>
      <c r="C180" s="162"/>
      <c r="D180" s="163"/>
      <c r="E180" s="162"/>
      <c r="F180" s="163"/>
      <c r="G180" s="162"/>
      <c r="H180" s="163"/>
      <c r="I180" s="162"/>
      <c r="J180" s="163"/>
      <c r="K180" s="162"/>
      <c r="L180" s="163"/>
      <c r="M180" s="162"/>
      <c r="N180" s="163"/>
      <c r="O180" s="162"/>
      <c r="P180" s="163"/>
      <c r="Q180" s="24">
        <f t="shared" si="17"/>
        <v>0</v>
      </c>
    </row>
    <row r="181" spans="1:17" ht="14">
      <c r="A181" s="289"/>
      <c r="B181" s="55" t="s">
        <v>18</v>
      </c>
      <c r="C181" s="161"/>
      <c r="D181" s="161">
        <f>SUM(D173:D180)</f>
        <v>0</v>
      </c>
      <c r="E181" s="161"/>
      <c r="F181" s="161">
        <f>SUM(F173:F180)</f>
        <v>0</v>
      </c>
      <c r="G181" s="161"/>
      <c r="H181" s="161">
        <f>SUM(H173:H180)</f>
        <v>0</v>
      </c>
      <c r="I181" s="161"/>
      <c r="J181" s="161">
        <f>SUM(J173:J180)</f>
        <v>0</v>
      </c>
      <c r="K181" s="161"/>
      <c r="L181" s="161">
        <f>SUM(L173:L180)</f>
        <v>0</v>
      </c>
      <c r="M181" s="161"/>
      <c r="N181" s="161">
        <f>SUM(N173:N180)</f>
        <v>0</v>
      </c>
      <c r="O181" s="161"/>
      <c r="P181" s="161">
        <f>SUM(P173:P180)</f>
        <v>0</v>
      </c>
      <c r="Q181" s="52">
        <f>SUM(Q173:Q180)</f>
        <v>0</v>
      </c>
    </row>
    <row r="182" spans="1:17">
      <c r="A182" s="53" t="s">
        <v>24</v>
      </c>
      <c r="B182" s="54"/>
      <c r="C182" s="161"/>
      <c r="D182" s="161">
        <f>D172+D181</f>
        <v>0</v>
      </c>
      <c r="E182" s="161"/>
      <c r="F182" s="161">
        <f>F172+F181</f>
        <v>0</v>
      </c>
      <c r="G182" s="161"/>
      <c r="H182" s="161">
        <f>H172+H181</f>
        <v>0</v>
      </c>
      <c r="I182" s="161"/>
      <c r="J182" s="161">
        <f>J172+J181</f>
        <v>0</v>
      </c>
      <c r="K182" s="161"/>
      <c r="L182" s="161">
        <f>L172+L181</f>
        <v>0</v>
      </c>
      <c r="M182" s="161"/>
      <c r="N182" s="161">
        <f>N172+N181</f>
        <v>0</v>
      </c>
      <c r="O182" s="161"/>
      <c r="P182" s="161">
        <f>P172+P181</f>
        <v>0</v>
      </c>
      <c r="Q182" s="52">
        <f>Q172+Q181</f>
        <v>0</v>
      </c>
    </row>
    <row r="183" spans="1:17">
      <c r="A183" s="57" t="s">
        <v>25</v>
      </c>
      <c r="B183" s="56"/>
      <c r="C183" s="164"/>
      <c r="D183" s="164">
        <f>D164+D168-D182</f>
        <v>48626</v>
      </c>
      <c r="E183" s="164"/>
      <c r="F183" s="164">
        <f>F164+F168-F182</f>
        <v>48626</v>
      </c>
      <c r="G183" s="164"/>
      <c r="H183" s="164">
        <f>H164+H168-H182</f>
        <v>48626</v>
      </c>
      <c r="I183" s="164"/>
      <c r="J183" s="164">
        <f>J164+J168-J182</f>
        <v>48626</v>
      </c>
      <c r="K183" s="164"/>
      <c r="L183" s="164">
        <f>L164+L168-L182</f>
        <v>48626</v>
      </c>
      <c r="M183" s="164"/>
      <c r="N183" s="164">
        <f>N164+N168-N182</f>
        <v>48626</v>
      </c>
      <c r="O183" s="164"/>
      <c r="P183" s="164">
        <f>P164+P168-P182</f>
        <v>48626</v>
      </c>
      <c r="Q183" s="58">
        <f>Q164+Q168-Q182</f>
        <v>48626</v>
      </c>
    </row>
    <row r="184" spans="1:17">
      <c r="A184" s="13" t="s">
        <v>12</v>
      </c>
      <c r="B184" s="14"/>
      <c r="C184" s="165"/>
      <c r="D184" s="166"/>
      <c r="E184" s="165"/>
      <c r="F184" s="166"/>
      <c r="G184" s="165"/>
      <c r="H184" s="166"/>
      <c r="I184" s="165"/>
      <c r="J184" s="166"/>
      <c r="K184" s="165"/>
      <c r="L184" s="166"/>
      <c r="M184" s="165"/>
      <c r="N184" s="166"/>
      <c r="O184" s="165"/>
      <c r="P184" s="166"/>
      <c r="Q184" s="7"/>
    </row>
    <row r="185" spans="1:17">
      <c r="A185" s="17"/>
      <c r="B185" s="18"/>
      <c r="C185" s="167"/>
      <c r="D185" s="168"/>
      <c r="E185" s="167"/>
      <c r="F185" s="168"/>
      <c r="G185" s="167"/>
      <c r="H185" s="168"/>
      <c r="I185" s="167"/>
      <c r="J185" s="168"/>
      <c r="K185" s="167"/>
      <c r="L185" s="168"/>
      <c r="M185" s="167"/>
      <c r="N185" s="168"/>
      <c r="O185" s="167"/>
      <c r="P185" s="168"/>
      <c r="Q185" s="19"/>
    </row>
    <row r="186" spans="1:17">
      <c r="A186" s="17"/>
      <c r="B186" s="18"/>
      <c r="C186" s="167"/>
      <c r="D186" s="168"/>
      <c r="E186" s="167"/>
      <c r="F186" s="168"/>
      <c r="G186" s="167"/>
      <c r="H186" s="168"/>
      <c r="I186" s="167"/>
      <c r="J186" s="168"/>
      <c r="K186" s="167"/>
      <c r="L186" s="168"/>
      <c r="M186" s="167"/>
      <c r="N186" s="168"/>
      <c r="O186" s="167"/>
      <c r="P186" s="168"/>
      <c r="Q186" s="19"/>
    </row>
    <row r="187" spans="1:17">
      <c r="A187" s="17"/>
      <c r="B187" s="18"/>
      <c r="C187" s="167"/>
      <c r="D187" s="168"/>
      <c r="E187" s="167"/>
      <c r="F187" s="168"/>
      <c r="G187" s="167"/>
      <c r="H187" s="168"/>
      <c r="I187" s="167"/>
      <c r="J187" s="168"/>
      <c r="K187" s="167"/>
      <c r="L187" s="168"/>
      <c r="M187" s="167"/>
      <c r="N187" s="168"/>
      <c r="O187" s="167"/>
      <c r="P187" s="168"/>
      <c r="Q187" s="19"/>
    </row>
    <row r="188" spans="1:17">
      <c r="A188" s="17"/>
      <c r="B188" s="18"/>
      <c r="C188" s="167"/>
      <c r="D188" s="168"/>
      <c r="E188" s="167"/>
      <c r="F188" s="168"/>
      <c r="G188" s="167"/>
      <c r="H188" s="168"/>
      <c r="I188" s="167"/>
      <c r="J188" s="168"/>
      <c r="K188" s="167"/>
      <c r="L188" s="168"/>
      <c r="M188" s="167"/>
      <c r="N188" s="168"/>
      <c r="O188" s="167"/>
      <c r="P188" s="168"/>
      <c r="Q188" s="19"/>
    </row>
    <row r="189" spans="1:17">
      <c r="A189" s="17"/>
      <c r="B189" s="18"/>
      <c r="C189" s="167"/>
      <c r="D189" s="168"/>
      <c r="E189" s="167"/>
      <c r="F189" s="168"/>
      <c r="G189" s="167"/>
      <c r="H189" s="168"/>
      <c r="I189" s="167"/>
      <c r="J189" s="168"/>
      <c r="K189" s="167"/>
      <c r="L189" s="168"/>
      <c r="M189" s="167"/>
      <c r="N189" s="168"/>
      <c r="O189" s="167"/>
      <c r="P189" s="168"/>
      <c r="Q189" s="19"/>
    </row>
    <row r="190" spans="1:17">
      <c r="A190" s="17"/>
      <c r="B190" s="18"/>
      <c r="C190" s="167"/>
      <c r="D190" s="168"/>
      <c r="E190" s="167"/>
      <c r="F190" s="168"/>
      <c r="G190" s="167"/>
      <c r="H190" s="168"/>
      <c r="I190" s="167"/>
      <c r="J190" s="168"/>
      <c r="K190" s="167"/>
      <c r="L190" s="168"/>
      <c r="M190" s="167"/>
      <c r="N190" s="168"/>
      <c r="O190" s="167"/>
      <c r="P190" s="168"/>
      <c r="Q190" s="19"/>
    </row>
    <row r="191" spans="1:17">
      <c r="A191" s="15"/>
      <c r="B191" s="16"/>
      <c r="C191" s="169"/>
      <c r="D191" s="170"/>
      <c r="E191" s="169"/>
      <c r="F191" s="170"/>
      <c r="G191" s="169"/>
      <c r="H191" s="170"/>
      <c r="I191" s="169"/>
      <c r="J191" s="170"/>
      <c r="K191" s="169"/>
      <c r="L191" s="170"/>
      <c r="M191" s="169"/>
      <c r="N191" s="170"/>
      <c r="O191" s="169"/>
      <c r="P191" s="170"/>
      <c r="Q191" s="5"/>
    </row>
  </sheetData>
  <mergeCells count="34">
    <mergeCell ref="A69:A71"/>
    <mergeCell ref="A98:B99"/>
    <mergeCell ref="A73:A85"/>
    <mergeCell ref="A169:A181"/>
    <mergeCell ref="A133:A135"/>
    <mergeCell ref="A162:B163"/>
    <mergeCell ref="Q162:Q163"/>
    <mergeCell ref="A165:A167"/>
    <mergeCell ref="A137:A149"/>
    <mergeCell ref="S9:S21"/>
    <mergeCell ref="A34:B35"/>
    <mergeCell ref="Q34:Q35"/>
    <mergeCell ref="A37:A39"/>
    <mergeCell ref="A66:B67"/>
    <mergeCell ref="Q66:Q67"/>
    <mergeCell ref="A9:A21"/>
    <mergeCell ref="A41:A53"/>
    <mergeCell ref="Q98:Q99"/>
    <mergeCell ref="A101:A103"/>
    <mergeCell ref="A130:B131"/>
    <mergeCell ref="Q130:Q131"/>
    <mergeCell ref="A105:A117"/>
    <mergeCell ref="X2:X3"/>
    <mergeCell ref="Y2:Y3"/>
    <mergeCell ref="Z2:Z3"/>
    <mergeCell ref="AA2:AA3"/>
    <mergeCell ref="A5:A7"/>
    <mergeCell ref="S5:S7"/>
    <mergeCell ref="A2:B3"/>
    <mergeCell ref="Q2:Q3"/>
    <mergeCell ref="S2:T3"/>
    <mergeCell ref="U2:U3"/>
    <mergeCell ref="V2:V3"/>
    <mergeCell ref="W2:W3"/>
  </mergeCells>
  <phoneticPr fontId="3"/>
  <pageMargins left="0.7" right="0.7" top="0.75" bottom="0.75" header="0.51200000000000001" footer="0.51200000000000001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A7296-91F8-F544-899D-9A3BA6E0C301}">
  <dimension ref="A1:AA191"/>
  <sheetViews>
    <sheetView topLeftCell="A122" zoomScale="110" zoomScaleNormal="110" workbookViewId="0">
      <selection activeCell="T148" sqref="T148"/>
    </sheetView>
  </sheetViews>
  <sheetFormatPr baseColWidth="10" defaultColWidth="9" defaultRowHeight="13"/>
  <cols>
    <col min="1" max="1" width="2.6640625" style="4" customWidth="1"/>
    <col min="2" max="2" width="9" style="4"/>
    <col min="3" max="16" width="8" style="4" customWidth="1"/>
    <col min="17" max="17" width="9" style="4"/>
    <col min="18" max="18" width="3.1640625" style="4" customWidth="1"/>
    <col min="19" max="19" width="2.6640625" style="4" customWidth="1"/>
    <col min="20" max="20" width="9" style="4"/>
    <col min="21" max="27" width="10" style="4" customWidth="1"/>
    <col min="28" max="16384" width="9" style="4"/>
  </cols>
  <sheetData>
    <row r="1" spans="1:27">
      <c r="A1" s="4" t="s">
        <v>67</v>
      </c>
      <c r="C1" s="4" t="s">
        <v>62</v>
      </c>
      <c r="D1" s="4" t="s">
        <v>35</v>
      </c>
      <c r="S1" s="21" t="str">
        <f>A1</f>
        <v>2021年</v>
      </c>
      <c r="U1" s="4" t="str">
        <f>C1</f>
        <v>8月</v>
      </c>
    </row>
    <row r="2" spans="1:27">
      <c r="A2" s="283"/>
      <c r="B2" s="284"/>
      <c r="C2" s="32">
        <v>1</v>
      </c>
      <c r="D2" s="12" t="s">
        <v>33</v>
      </c>
      <c r="E2" s="33">
        <v>2</v>
      </c>
      <c r="F2" s="22" t="s">
        <v>34</v>
      </c>
      <c r="G2" s="33">
        <v>3</v>
      </c>
      <c r="H2" s="22" t="s">
        <v>37</v>
      </c>
      <c r="I2" s="33">
        <v>4</v>
      </c>
      <c r="J2" s="22" t="s">
        <v>38</v>
      </c>
      <c r="K2" s="33">
        <v>5</v>
      </c>
      <c r="L2" s="22" t="s">
        <v>39</v>
      </c>
      <c r="M2" s="2">
        <v>6</v>
      </c>
      <c r="N2" s="22" t="s">
        <v>40</v>
      </c>
      <c r="O2" s="2">
        <v>7</v>
      </c>
      <c r="P2" s="22" t="s">
        <v>41</v>
      </c>
      <c r="Q2" s="290" t="s">
        <v>42</v>
      </c>
      <c r="S2" s="283"/>
      <c r="T2" s="284"/>
      <c r="U2" s="290" t="s">
        <v>35</v>
      </c>
      <c r="V2" s="290" t="s">
        <v>43</v>
      </c>
      <c r="W2" s="290" t="s">
        <v>44</v>
      </c>
      <c r="X2" s="290" t="s">
        <v>45</v>
      </c>
      <c r="Y2" s="290" t="s">
        <v>46</v>
      </c>
      <c r="Z2" s="290" t="s">
        <v>47</v>
      </c>
      <c r="AA2" s="290" t="s">
        <v>48</v>
      </c>
    </row>
    <row r="3" spans="1:27">
      <c r="A3" s="285"/>
      <c r="B3" s="286"/>
      <c r="C3" s="34" t="s">
        <v>31</v>
      </c>
      <c r="D3" s="34" t="s">
        <v>32</v>
      </c>
      <c r="E3" s="34" t="s">
        <v>31</v>
      </c>
      <c r="F3" s="34" t="s">
        <v>32</v>
      </c>
      <c r="G3" s="34" t="s">
        <v>31</v>
      </c>
      <c r="H3" s="34" t="s">
        <v>32</v>
      </c>
      <c r="I3" s="34" t="s">
        <v>31</v>
      </c>
      <c r="J3" s="34" t="s">
        <v>32</v>
      </c>
      <c r="K3" s="34" t="s">
        <v>31</v>
      </c>
      <c r="L3" s="34" t="s">
        <v>32</v>
      </c>
      <c r="M3" s="11" t="s">
        <v>31</v>
      </c>
      <c r="N3" s="11" t="s">
        <v>32</v>
      </c>
      <c r="O3" s="11" t="s">
        <v>31</v>
      </c>
      <c r="P3" s="11" t="s">
        <v>32</v>
      </c>
      <c r="Q3" s="291"/>
      <c r="S3" s="285"/>
      <c r="T3" s="286"/>
      <c r="U3" s="291"/>
      <c r="V3" s="291"/>
      <c r="W3" s="291"/>
      <c r="X3" s="291"/>
      <c r="Y3" s="291"/>
      <c r="Z3" s="291"/>
      <c r="AA3" s="291"/>
    </row>
    <row r="4" spans="1:27">
      <c r="A4" s="53" t="s">
        <v>13</v>
      </c>
      <c r="B4" s="54"/>
      <c r="C4" s="50"/>
      <c r="D4" s="51">
        <v>86605</v>
      </c>
      <c r="E4" s="50"/>
      <c r="F4" s="52">
        <f>D23</f>
        <v>86256</v>
      </c>
      <c r="G4" s="50"/>
      <c r="H4" s="52">
        <f>F23</f>
        <v>84087</v>
      </c>
      <c r="I4" s="50"/>
      <c r="J4" s="52">
        <f>H23</f>
        <v>83628</v>
      </c>
      <c r="K4" s="50"/>
      <c r="L4" s="52">
        <f>J23</f>
        <v>82917</v>
      </c>
      <c r="M4" s="50"/>
      <c r="N4" s="52">
        <f>L23</f>
        <v>82416</v>
      </c>
      <c r="O4" s="50"/>
      <c r="P4" s="52">
        <f>N23</f>
        <v>80752</v>
      </c>
      <c r="Q4" s="51">
        <f>D4</f>
        <v>86605</v>
      </c>
      <c r="S4" s="9" t="s">
        <v>13</v>
      </c>
      <c r="T4" s="54"/>
      <c r="U4" s="51">
        <f>Q4</f>
        <v>86605</v>
      </c>
      <c r="V4" s="52">
        <f>U23</f>
        <v>79910</v>
      </c>
      <c r="W4" s="52">
        <f>V23</f>
        <v>63663</v>
      </c>
      <c r="X4" s="52">
        <f>W23</f>
        <v>49923</v>
      </c>
      <c r="Y4" s="52">
        <f>X23</f>
        <v>36744</v>
      </c>
      <c r="Z4" s="52">
        <f>Y23</f>
        <v>32417</v>
      </c>
      <c r="AA4" s="51">
        <f>Q4</f>
        <v>86605</v>
      </c>
    </row>
    <row r="5" spans="1:27">
      <c r="A5" s="280" t="s">
        <v>36</v>
      </c>
      <c r="B5" s="5" t="s">
        <v>55</v>
      </c>
      <c r="C5" s="35"/>
      <c r="D5" s="36"/>
      <c r="E5" s="35"/>
      <c r="F5" s="36"/>
      <c r="G5" s="35"/>
      <c r="H5" s="36"/>
      <c r="I5" s="35"/>
      <c r="J5" s="36"/>
      <c r="K5" s="35"/>
      <c r="L5" s="36"/>
      <c r="M5" s="6"/>
      <c r="N5" s="24"/>
      <c r="O5" s="6"/>
      <c r="P5" s="24"/>
      <c r="Q5" s="24">
        <f>SUM(D5,F5,H5,J5,L5,N5,P5)</f>
        <v>0</v>
      </c>
      <c r="S5" s="292" t="s">
        <v>36</v>
      </c>
      <c r="T5" s="5" t="s">
        <v>55</v>
      </c>
      <c r="U5" s="24">
        <f>Q5</f>
        <v>0</v>
      </c>
      <c r="V5" s="24">
        <f>Q37</f>
        <v>0</v>
      </c>
      <c r="W5" s="24">
        <f>Q69</f>
        <v>0</v>
      </c>
      <c r="X5" s="24">
        <f>Q101</f>
        <v>0</v>
      </c>
      <c r="Y5" s="24">
        <f>Q133</f>
        <v>0</v>
      </c>
      <c r="Z5" s="24">
        <f>Q165</f>
        <v>0</v>
      </c>
      <c r="AA5" s="24">
        <f>SUM(U5:Z5)</f>
        <v>0</v>
      </c>
    </row>
    <row r="6" spans="1:27">
      <c r="A6" s="281"/>
      <c r="B6" s="6" t="s">
        <v>11</v>
      </c>
      <c r="C6" s="35"/>
      <c r="D6" s="36"/>
      <c r="E6" s="35"/>
      <c r="F6" s="36"/>
      <c r="G6" s="35"/>
      <c r="H6" s="36"/>
      <c r="I6" s="35"/>
      <c r="J6" s="36"/>
      <c r="K6" s="35"/>
      <c r="L6" s="36"/>
      <c r="M6" s="6"/>
      <c r="N6" s="24"/>
      <c r="O6" s="6"/>
      <c r="P6" s="24"/>
      <c r="Q6" s="24">
        <f>SUM(D6,F6,H6,J6,L6,N6,P6)</f>
        <v>0</v>
      </c>
      <c r="S6" s="293"/>
      <c r="T6" s="3" t="s">
        <v>11</v>
      </c>
      <c r="U6" s="24">
        <f>Q6</f>
        <v>0</v>
      </c>
      <c r="V6" s="24">
        <f>Q38</f>
        <v>0</v>
      </c>
      <c r="W6" s="24">
        <f>Q70</f>
        <v>0</v>
      </c>
      <c r="X6" s="24">
        <f>Q102</f>
        <v>0</v>
      </c>
      <c r="Y6" s="24">
        <f>Q134</f>
        <v>0</v>
      </c>
      <c r="Z6" s="24">
        <f>Q166</f>
        <v>0</v>
      </c>
      <c r="AA6" s="24">
        <f>SUM(U6:Z6)</f>
        <v>0</v>
      </c>
    </row>
    <row r="7" spans="1:27">
      <c r="A7" s="282"/>
      <c r="B7" s="7" t="s">
        <v>14</v>
      </c>
      <c r="C7" s="35"/>
      <c r="D7" s="36"/>
      <c r="E7" s="35"/>
      <c r="F7" s="36"/>
      <c r="G7" s="35"/>
      <c r="H7" s="36"/>
      <c r="I7" s="35"/>
      <c r="J7" s="36"/>
      <c r="K7" s="35"/>
      <c r="L7" s="36"/>
      <c r="M7" s="6"/>
      <c r="N7" s="24"/>
      <c r="O7" s="6"/>
      <c r="P7" s="24"/>
      <c r="Q7" s="24">
        <f>SUM(D7,F7,H7,J7,L7,N7,P7)</f>
        <v>0</v>
      </c>
      <c r="S7" s="294"/>
      <c r="T7" s="14" t="s">
        <v>14</v>
      </c>
      <c r="U7" s="24">
        <f>Q7</f>
        <v>0</v>
      </c>
      <c r="V7" s="24">
        <f>Q39</f>
        <v>0</v>
      </c>
      <c r="W7" s="24">
        <f>Q71</f>
        <v>0</v>
      </c>
      <c r="X7" s="24">
        <f>Q103</f>
        <v>0</v>
      </c>
      <c r="Y7" s="24">
        <f>Q135</f>
        <v>0</v>
      </c>
      <c r="Z7" s="24">
        <f>Q167</f>
        <v>0</v>
      </c>
      <c r="AA7" s="24">
        <f>SUM(U7:Z7)</f>
        <v>0</v>
      </c>
    </row>
    <row r="8" spans="1:27">
      <c r="A8" s="53" t="s">
        <v>15</v>
      </c>
      <c r="B8" s="54"/>
      <c r="C8" s="50"/>
      <c r="D8" s="52">
        <f>SUM(D5:D7)</f>
        <v>0</v>
      </c>
      <c r="E8" s="50"/>
      <c r="F8" s="52">
        <f>SUM(F5:F7)</f>
        <v>0</v>
      </c>
      <c r="G8" s="50"/>
      <c r="H8" s="52">
        <f>SUM(H5:H7)</f>
        <v>0</v>
      </c>
      <c r="I8" s="50"/>
      <c r="J8" s="52">
        <f>SUM(J5:J7)</f>
        <v>0</v>
      </c>
      <c r="K8" s="50"/>
      <c r="L8" s="52">
        <f>SUM(L5:L7)</f>
        <v>0</v>
      </c>
      <c r="M8" s="50"/>
      <c r="N8" s="52">
        <f>SUM(N5:N7)</f>
        <v>0</v>
      </c>
      <c r="O8" s="50"/>
      <c r="P8" s="52">
        <f>SUM(P5:P7)</f>
        <v>0</v>
      </c>
      <c r="Q8" s="52">
        <f>SUM(Q5:Q7)</f>
        <v>0</v>
      </c>
      <c r="S8" s="50" t="s">
        <v>15</v>
      </c>
      <c r="T8" s="54"/>
      <c r="U8" s="52">
        <f>SUM(U5:U7)</f>
        <v>0</v>
      </c>
      <c r="V8" s="52">
        <f t="shared" ref="V8:AA8" si="0">SUM(V5:V7)</f>
        <v>0</v>
      </c>
      <c r="W8" s="52">
        <f t="shared" si="0"/>
        <v>0</v>
      </c>
      <c r="X8" s="52">
        <f t="shared" si="0"/>
        <v>0</v>
      </c>
      <c r="Y8" s="52">
        <f t="shared" si="0"/>
        <v>0</v>
      </c>
      <c r="Z8" s="52">
        <f t="shared" si="0"/>
        <v>0</v>
      </c>
      <c r="AA8" s="52">
        <f t="shared" si="0"/>
        <v>0</v>
      </c>
    </row>
    <row r="9" spans="1:27" ht="14" customHeight="1">
      <c r="A9" s="287" t="s">
        <v>28</v>
      </c>
      <c r="B9" s="1" t="s">
        <v>16</v>
      </c>
      <c r="C9" s="35"/>
      <c r="D9" s="36"/>
      <c r="E9" s="35"/>
      <c r="F9" s="36"/>
      <c r="G9" s="35"/>
      <c r="H9" s="36"/>
      <c r="I9" s="6"/>
      <c r="J9" s="24"/>
      <c r="K9" s="35"/>
      <c r="L9" s="36"/>
      <c r="M9" s="6"/>
      <c r="N9" s="24"/>
      <c r="O9" s="6"/>
      <c r="P9" s="24"/>
      <c r="Q9" s="24">
        <f>SUM(D9,F9,H9,J9,L9,N9,P9)</f>
        <v>0</v>
      </c>
      <c r="S9" s="292" t="s">
        <v>28</v>
      </c>
      <c r="T9" s="20" t="s">
        <v>16</v>
      </c>
      <c r="U9" s="24">
        <f>Q9</f>
        <v>0</v>
      </c>
      <c r="V9" s="24">
        <f>Q41</f>
        <v>0</v>
      </c>
      <c r="W9" s="24">
        <f>Q73</f>
        <v>0</v>
      </c>
      <c r="X9" s="24">
        <f>Q105</f>
        <v>0</v>
      </c>
      <c r="Y9" s="24">
        <f>Q137</f>
        <v>0</v>
      </c>
      <c r="Z9" s="24">
        <f>Q169</f>
        <v>0</v>
      </c>
      <c r="AA9" s="24">
        <f>SUM(U9:Z9)</f>
        <v>0</v>
      </c>
    </row>
    <row r="10" spans="1:27" ht="14">
      <c r="A10" s="288"/>
      <c r="B10" s="1" t="s">
        <v>17</v>
      </c>
      <c r="C10" s="35"/>
      <c r="D10" s="36"/>
      <c r="E10" s="35"/>
      <c r="F10" s="36"/>
      <c r="G10" s="35" t="s">
        <v>339</v>
      </c>
      <c r="H10" s="36">
        <v>88</v>
      </c>
      <c r="I10" s="35"/>
      <c r="J10" s="36"/>
      <c r="K10" s="35"/>
      <c r="L10" s="36"/>
      <c r="M10" s="6"/>
      <c r="N10" s="24"/>
      <c r="O10" s="6"/>
      <c r="P10" s="24"/>
      <c r="Q10" s="24">
        <f>SUM(D10,F10,H10,J10,L10,N10,P10)</f>
        <v>88</v>
      </c>
      <c r="S10" s="295"/>
      <c r="T10" s="20" t="s">
        <v>17</v>
      </c>
      <c r="U10" s="24">
        <f>Q10</f>
        <v>88</v>
      </c>
      <c r="V10" s="24">
        <f>Q42</f>
        <v>1708</v>
      </c>
      <c r="W10" s="24">
        <f>Q74</f>
        <v>0</v>
      </c>
      <c r="X10" s="24">
        <f>Q106</f>
        <v>150</v>
      </c>
      <c r="Y10" s="24">
        <f>Q138</f>
        <v>657</v>
      </c>
      <c r="Z10" s="24">
        <f>Q170</f>
        <v>0</v>
      </c>
      <c r="AA10" s="24">
        <f>SUM(U10:Z10)</f>
        <v>2603</v>
      </c>
    </row>
    <row r="11" spans="1:27" ht="14">
      <c r="A11" s="288"/>
      <c r="B11" s="1" t="s">
        <v>26</v>
      </c>
      <c r="C11" s="35" t="s">
        <v>337</v>
      </c>
      <c r="D11" s="36">
        <v>349</v>
      </c>
      <c r="E11" s="35" t="s">
        <v>340</v>
      </c>
      <c r="F11" s="36">
        <f>660+1509</f>
        <v>2169</v>
      </c>
      <c r="G11" s="35" t="s">
        <v>338</v>
      </c>
      <c r="H11" s="36">
        <v>371</v>
      </c>
      <c r="I11" s="35" t="s">
        <v>342</v>
      </c>
      <c r="J11" s="36">
        <v>711</v>
      </c>
      <c r="K11" s="35" t="s">
        <v>138</v>
      </c>
      <c r="L11" s="36">
        <v>501</v>
      </c>
      <c r="M11" s="6" t="s">
        <v>125</v>
      </c>
      <c r="N11" s="24">
        <v>1664</v>
      </c>
      <c r="O11" s="6" t="s">
        <v>138</v>
      </c>
      <c r="P11" s="24">
        <v>842</v>
      </c>
      <c r="Q11" s="24">
        <f>SUM(D11,F11,H11,J11,L11,N11,P11)</f>
        <v>6607</v>
      </c>
      <c r="S11" s="295"/>
      <c r="T11" s="20" t="s">
        <v>26</v>
      </c>
      <c r="U11" s="24">
        <f>Q11</f>
        <v>6607</v>
      </c>
      <c r="V11" s="24">
        <f>Q43</f>
        <v>6979</v>
      </c>
      <c r="W11" s="24">
        <f>Q75</f>
        <v>9326</v>
      </c>
      <c r="X11" s="24">
        <f>Q107</f>
        <v>6019</v>
      </c>
      <c r="Y11" s="24">
        <f>Q139</f>
        <v>3670</v>
      </c>
      <c r="Z11" s="24">
        <f>Q171</f>
        <v>0</v>
      </c>
      <c r="AA11" s="24">
        <f>SUM(U11:Z11)</f>
        <v>32601</v>
      </c>
    </row>
    <row r="12" spans="1:27" ht="14">
      <c r="A12" s="288"/>
      <c r="B12" s="55" t="s">
        <v>18</v>
      </c>
      <c r="C12" s="52"/>
      <c r="D12" s="52">
        <f>SUM(D9:D11)</f>
        <v>349</v>
      </c>
      <c r="E12" s="52"/>
      <c r="F12" s="52">
        <f>SUM(F9:F11)</f>
        <v>2169</v>
      </c>
      <c r="G12" s="50"/>
      <c r="H12" s="52">
        <f>SUM(H9:H11)</f>
        <v>459</v>
      </c>
      <c r="I12" s="50"/>
      <c r="J12" s="52">
        <f>SUM(J9:J11)</f>
        <v>711</v>
      </c>
      <c r="K12" s="50"/>
      <c r="L12" s="52">
        <f>SUM(L9:L11)</f>
        <v>501</v>
      </c>
      <c r="M12" s="50"/>
      <c r="N12" s="52">
        <f>SUM(N9:N11)</f>
        <v>1664</v>
      </c>
      <c r="O12" s="50"/>
      <c r="P12" s="52">
        <f>SUM(P9:P11)</f>
        <v>842</v>
      </c>
      <c r="Q12" s="52">
        <f>SUM(Q9:Q11)</f>
        <v>6695</v>
      </c>
      <c r="S12" s="295"/>
      <c r="T12" s="59" t="s">
        <v>18</v>
      </c>
      <c r="U12" s="52">
        <f>SUM(U9:U11)</f>
        <v>6695</v>
      </c>
      <c r="V12" s="52">
        <f t="shared" ref="V12:AA12" si="1">SUM(V9:V11)</f>
        <v>8687</v>
      </c>
      <c r="W12" s="52">
        <f t="shared" si="1"/>
        <v>9326</v>
      </c>
      <c r="X12" s="52">
        <f t="shared" si="1"/>
        <v>6169</v>
      </c>
      <c r="Y12" s="52">
        <f t="shared" si="1"/>
        <v>4327</v>
      </c>
      <c r="Z12" s="52">
        <f t="shared" si="1"/>
        <v>0</v>
      </c>
      <c r="AA12" s="52">
        <f t="shared" si="1"/>
        <v>35204</v>
      </c>
    </row>
    <row r="13" spans="1:27" ht="14">
      <c r="A13" s="288"/>
      <c r="B13" s="1" t="s">
        <v>27</v>
      </c>
      <c r="C13" s="35"/>
      <c r="D13" s="36"/>
      <c r="E13" s="35"/>
      <c r="F13" s="36"/>
      <c r="G13" s="35"/>
      <c r="H13" s="36"/>
      <c r="I13" s="35"/>
      <c r="J13" s="36"/>
      <c r="K13" s="35"/>
      <c r="L13" s="36"/>
      <c r="M13" s="6"/>
      <c r="N13" s="24"/>
      <c r="O13" s="6"/>
      <c r="P13" s="24"/>
      <c r="Q13" s="24">
        <f t="shared" ref="Q13:Q20" si="2">SUM(D13,F13,H13,J13,L13,N13,P13)</f>
        <v>0</v>
      </c>
      <c r="S13" s="295"/>
      <c r="T13" s="20" t="s">
        <v>27</v>
      </c>
      <c r="U13" s="24">
        <f t="shared" ref="U13:U20" si="3">Q13</f>
        <v>0</v>
      </c>
      <c r="V13" s="24">
        <f t="shared" ref="V13:V20" si="4">Q45</f>
        <v>0</v>
      </c>
      <c r="W13" s="24">
        <f t="shared" ref="W13:W20" si="5">Q77</f>
        <v>0</v>
      </c>
      <c r="X13" s="24">
        <f t="shared" ref="X13:X20" si="6">Q109</f>
        <v>0</v>
      </c>
      <c r="Y13" s="24">
        <f t="shared" ref="Y13:Y20" si="7">Q141</f>
        <v>0</v>
      </c>
      <c r="Z13" s="24">
        <f t="shared" ref="Z13:Z20" si="8">Q173</f>
        <v>0</v>
      </c>
      <c r="AA13" s="24">
        <f t="shared" ref="AA13:AA20" si="9">SUM(U13:Z13)</f>
        <v>0</v>
      </c>
    </row>
    <row r="14" spans="1:27" ht="14">
      <c r="A14" s="288"/>
      <c r="B14" s="1" t="s">
        <v>29</v>
      </c>
      <c r="C14" s="35"/>
      <c r="D14" s="36"/>
      <c r="E14" s="35"/>
      <c r="F14" s="36"/>
      <c r="G14" s="35"/>
      <c r="H14" s="36"/>
      <c r="I14" s="35"/>
      <c r="J14" s="36"/>
      <c r="K14" s="35"/>
      <c r="L14" s="36"/>
      <c r="M14" s="6"/>
      <c r="N14" s="24"/>
      <c r="O14" s="6"/>
      <c r="P14" s="24"/>
      <c r="Q14" s="24">
        <f t="shared" si="2"/>
        <v>0</v>
      </c>
      <c r="S14" s="295"/>
      <c r="T14" s="20" t="s">
        <v>29</v>
      </c>
      <c r="U14" s="24">
        <f t="shared" si="3"/>
        <v>0</v>
      </c>
      <c r="V14" s="24">
        <f t="shared" si="4"/>
        <v>0</v>
      </c>
      <c r="W14" s="24">
        <f t="shared" si="5"/>
        <v>0</v>
      </c>
      <c r="X14" s="24">
        <f t="shared" si="6"/>
        <v>0</v>
      </c>
      <c r="Y14" s="24">
        <f t="shared" si="7"/>
        <v>0</v>
      </c>
      <c r="Z14" s="24">
        <f t="shared" si="8"/>
        <v>0</v>
      </c>
      <c r="AA14" s="24">
        <f t="shared" si="9"/>
        <v>0</v>
      </c>
    </row>
    <row r="15" spans="1:27" ht="14">
      <c r="A15" s="288"/>
      <c r="B15" s="1" t="s">
        <v>20</v>
      </c>
      <c r="C15" s="35"/>
      <c r="D15" s="36"/>
      <c r="E15" s="35"/>
      <c r="F15" s="36"/>
      <c r="G15" s="35"/>
      <c r="H15" s="36"/>
      <c r="I15" s="35"/>
      <c r="J15" s="36"/>
      <c r="K15" s="35"/>
      <c r="L15" s="36"/>
      <c r="M15" s="6"/>
      <c r="N15" s="24"/>
      <c r="O15" s="6"/>
      <c r="P15" s="24"/>
      <c r="Q15" s="24">
        <f t="shared" si="2"/>
        <v>0</v>
      </c>
      <c r="S15" s="295"/>
      <c r="T15" s="20" t="s">
        <v>20</v>
      </c>
      <c r="U15" s="24">
        <f t="shared" si="3"/>
        <v>0</v>
      </c>
      <c r="V15" s="24">
        <f t="shared" si="4"/>
        <v>0</v>
      </c>
      <c r="W15" s="24">
        <f t="shared" si="5"/>
        <v>0</v>
      </c>
      <c r="X15" s="24">
        <f t="shared" si="6"/>
        <v>0</v>
      </c>
      <c r="Y15" s="24">
        <f t="shared" si="7"/>
        <v>0</v>
      </c>
      <c r="Z15" s="24">
        <f t="shared" si="8"/>
        <v>0</v>
      </c>
      <c r="AA15" s="24">
        <f t="shared" si="9"/>
        <v>0</v>
      </c>
    </row>
    <row r="16" spans="1:27" ht="14">
      <c r="A16" s="288"/>
      <c r="B16" s="1" t="s">
        <v>21</v>
      </c>
      <c r="C16" s="35"/>
      <c r="D16" s="36"/>
      <c r="E16" s="35"/>
      <c r="F16" s="36"/>
      <c r="G16" s="35"/>
      <c r="H16" s="36"/>
      <c r="I16" s="35"/>
      <c r="J16" s="36"/>
      <c r="K16" s="35"/>
      <c r="L16" s="36"/>
      <c r="M16" s="6"/>
      <c r="N16" s="24"/>
      <c r="O16" s="6"/>
      <c r="P16" s="24"/>
      <c r="Q16" s="24">
        <f t="shared" si="2"/>
        <v>0</v>
      </c>
      <c r="S16" s="295"/>
      <c r="T16" s="20" t="s">
        <v>21</v>
      </c>
      <c r="U16" s="24">
        <f t="shared" si="3"/>
        <v>0</v>
      </c>
      <c r="V16" s="24">
        <f t="shared" si="4"/>
        <v>0</v>
      </c>
      <c r="W16" s="24">
        <f t="shared" si="5"/>
        <v>0</v>
      </c>
      <c r="X16" s="24">
        <f t="shared" si="6"/>
        <v>0</v>
      </c>
      <c r="Y16" s="24">
        <f t="shared" si="7"/>
        <v>0</v>
      </c>
      <c r="Z16" s="24">
        <f t="shared" si="8"/>
        <v>0</v>
      </c>
      <c r="AA16" s="24">
        <f t="shared" si="9"/>
        <v>0</v>
      </c>
    </row>
    <row r="17" spans="1:27" ht="14">
      <c r="A17" s="288"/>
      <c r="B17" s="1" t="s">
        <v>22</v>
      </c>
      <c r="C17" s="35"/>
      <c r="D17" s="36"/>
      <c r="E17" s="35"/>
      <c r="F17" s="36"/>
      <c r="G17" s="35"/>
      <c r="H17" s="36"/>
      <c r="I17" s="35"/>
      <c r="J17" s="36"/>
      <c r="K17" s="35"/>
      <c r="L17" s="36"/>
      <c r="M17" s="6"/>
      <c r="N17" s="24"/>
      <c r="O17" s="6"/>
      <c r="P17" s="24"/>
      <c r="Q17" s="24">
        <f t="shared" si="2"/>
        <v>0</v>
      </c>
      <c r="S17" s="295"/>
      <c r="T17" s="20" t="s">
        <v>22</v>
      </c>
      <c r="U17" s="24">
        <f t="shared" si="3"/>
        <v>0</v>
      </c>
      <c r="V17" s="24">
        <f t="shared" si="4"/>
        <v>0</v>
      </c>
      <c r="W17" s="24">
        <f t="shared" si="5"/>
        <v>0</v>
      </c>
      <c r="X17" s="24">
        <f t="shared" si="6"/>
        <v>1700</v>
      </c>
      <c r="Y17" s="24">
        <f t="shared" si="7"/>
        <v>0</v>
      </c>
      <c r="Z17" s="24">
        <f t="shared" si="8"/>
        <v>0</v>
      </c>
      <c r="AA17" s="24">
        <f t="shared" si="9"/>
        <v>1700</v>
      </c>
    </row>
    <row r="18" spans="1:27" ht="14">
      <c r="A18" s="288"/>
      <c r="B18" s="1" t="s">
        <v>23</v>
      </c>
      <c r="C18" s="35"/>
      <c r="D18" s="36"/>
      <c r="E18" s="35"/>
      <c r="F18" s="36"/>
      <c r="G18" s="35"/>
      <c r="H18" s="36"/>
      <c r="I18" s="35"/>
      <c r="J18" s="36"/>
      <c r="K18" s="35"/>
      <c r="L18" s="36"/>
      <c r="M18" s="6"/>
      <c r="N18" s="24"/>
      <c r="O18" s="6"/>
      <c r="P18" s="24"/>
      <c r="Q18" s="24">
        <f t="shared" si="2"/>
        <v>0</v>
      </c>
      <c r="S18" s="295"/>
      <c r="T18" s="20" t="s">
        <v>23</v>
      </c>
      <c r="U18" s="24">
        <f t="shared" si="3"/>
        <v>0</v>
      </c>
      <c r="V18" s="24">
        <f t="shared" si="4"/>
        <v>4410</v>
      </c>
      <c r="W18" s="24">
        <f t="shared" si="5"/>
        <v>4414</v>
      </c>
      <c r="X18" s="24">
        <f t="shared" si="6"/>
        <v>0</v>
      </c>
      <c r="Y18" s="24">
        <f t="shared" si="7"/>
        <v>0</v>
      </c>
      <c r="Z18" s="24">
        <f t="shared" si="8"/>
        <v>0</v>
      </c>
      <c r="AA18" s="24">
        <f t="shared" si="9"/>
        <v>8824</v>
      </c>
    </row>
    <row r="19" spans="1:27" ht="14">
      <c r="A19" s="288"/>
      <c r="B19" s="1" t="s">
        <v>19</v>
      </c>
      <c r="C19" s="35"/>
      <c r="D19" s="36"/>
      <c r="E19" s="35"/>
      <c r="F19" s="36"/>
      <c r="G19" s="35"/>
      <c r="H19" s="36"/>
      <c r="I19" s="35"/>
      <c r="J19" s="36"/>
      <c r="K19" s="35"/>
      <c r="L19" s="36"/>
      <c r="M19" s="6"/>
      <c r="N19" s="24"/>
      <c r="O19" s="6"/>
      <c r="P19" s="24"/>
      <c r="Q19" s="24">
        <f t="shared" si="2"/>
        <v>0</v>
      </c>
      <c r="S19" s="295"/>
      <c r="T19" s="20" t="s">
        <v>19</v>
      </c>
      <c r="U19" s="24">
        <f t="shared" si="3"/>
        <v>0</v>
      </c>
      <c r="V19" s="24">
        <f t="shared" si="4"/>
        <v>3150</v>
      </c>
      <c r="W19" s="24">
        <f t="shared" si="5"/>
        <v>0</v>
      </c>
      <c r="X19" s="24">
        <f t="shared" si="6"/>
        <v>5310</v>
      </c>
      <c r="Y19" s="24">
        <f t="shared" si="7"/>
        <v>0</v>
      </c>
      <c r="Z19" s="24">
        <f t="shared" si="8"/>
        <v>0</v>
      </c>
      <c r="AA19" s="24">
        <f t="shared" si="9"/>
        <v>8460</v>
      </c>
    </row>
    <row r="20" spans="1:27" ht="14">
      <c r="A20" s="288"/>
      <c r="B20" s="1" t="s">
        <v>30</v>
      </c>
      <c r="C20" s="35"/>
      <c r="D20" s="36"/>
      <c r="E20" s="35"/>
      <c r="F20" s="36"/>
      <c r="G20" s="35"/>
      <c r="H20" s="36"/>
      <c r="I20" s="35"/>
      <c r="J20" s="36"/>
      <c r="K20" s="35"/>
      <c r="L20" s="36"/>
      <c r="M20" s="6"/>
      <c r="N20" s="24"/>
      <c r="O20" s="6"/>
      <c r="P20" s="24"/>
      <c r="Q20" s="24">
        <f t="shared" si="2"/>
        <v>0</v>
      </c>
      <c r="S20" s="295"/>
      <c r="T20" s="20" t="s">
        <v>30</v>
      </c>
      <c r="U20" s="24">
        <f t="shared" si="3"/>
        <v>0</v>
      </c>
      <c r="V20" s="24">
        <f t="shared" si="4"/>
        <v>0</v>
      </c>
      <c r="W20" s="24">
        <f t="shared" si="5"/>
        <v>0</v>
      </c>
      <c r="X20" s="24">
        <f t="shared" si="6"/>
        <v>0</v>
      </c>
      <c r="Y20" s="24">
        <f t="shared" si="7"/>
        <v>0</v>
      </c>
      <c r="Z20" s="24">
        <f t="shared" si="8"/>
        <v>0</v>
      </c>
      <c r="AA20" s="24">
        <f t="shared" si="9"/>
        <v>0</v>
      </c>
    </row>
    <row r="21" spans="1:27" ht="14">
      <c r="A21" s="289"/>
      <c r="B21" s="55" t="s">
        <v>18</v>
      </c>
      <c r="C21" s="52"/>
      <c r="D21" s="52">
        <f>SUM(D13:D20)</f>
        <v>0</v>
      </c>
      <c r="E21" s="52"/>
      <c r="F21" s="52">
        <f>SUM(F13:F20)</f>
        <v>0</v>
      </c>
      <c r="G21" s="52"/>
      <c r="H21" s="52">
        <f>SUM(H13:H20)</f>
        <v>0</v>
      </c>
      <c r="I21" s="52"/>
      <c r="J21" s="52">
        <f>SUM(J13:J20)</f>
        <v>0</v>
      </c>
      <c r="K21" s="52"/>
      <c r="L21" s="52">
        <f>SUM(L13:L20)</f>
        <v>0</v>
      </c>
      <c r="M21" s="52"/>
      <c r="N21" s="52">
        <f>SUM(N13:N20)</f>
        <v>0</v>
      </c>
      <c r="O21" s="52"/>
      <c r="P21" s="52">
        <f>SUM(P13:P20)</f>
        <v>0</v>
      </c>
      <c r="Q21" s="52">
        <f>SUM(Q13:Q20)</f>
        <v>0</v>
      </c>
      <c r="S21" s="296"/>
      <c r="T21" s="59" t="s">
        <v>18</v>
      </c>
      <c r="U21" s="52">
        <f t="shared" ref="U21:AA21" si="10">SUM(U13:U20)</f>
        <v>0</v>
      </c>
      <c r="V21" s="52">
        <f t="shared" si="10"/>
        <v>7560</v>
      </c>
      <c r="W21" s="52">
        <f t="shared" si="10"/>
        <v>4414</v>
      </c>
      <c r="X21" s="52">
        <f t="shared" si="10"/>
        <v>7010</v>
      </c>
      <c r="Y21" s="52">
        <f t="shared" si="10"/>
        <v>0</v>
      </c>
      <c r="Z21" s="52">
        <f t="shared" si="10"/>
        <v>0</v>
      </c>
      <c r="AA21" s="52">
        <f t="shared" si="10"/>
        <v>18984</v>
      </c>
    </row>
    <row r="22" spans="1:27">
      <c r="A22" s="53" t="s">
        <v>24</v>
      </c>
      <c r="B22" s="54"/>
      <c r="C22" s="52"/>
      <c r="D22" s="52">
        <f>D12+D21</f>
        <v>349</v>
      </c>
      <c r="E22" s="52"/>
      <c r="F22" s="52">
        <f>F12+F21</f>
        <v>2169</v>
      </c>
      <c r="G22" s="52"/>
      <c r="H22" s="52">
        <f>H12+H21</f>
        <v>459</v>
      </c>
      <c r="I22" s="52"/>
      <c r="J22" s="52">
        <f>J12+J21</f>
        <v>711</v>
      </c>
      <c r="K22" s="52"/>
      <c r="L22" s="52">
        <f>L12+L21</f>
        <v>501</v>
      </c>
      <c r="M22" s="52"/>
      <c r="N22" s="52">
        <f>N12+N21</f>
        <v>1664</v>
      </c>
      <c r="O22" s="52"/>
      <c r="P22" s="52">
        <f>P12+P21</f>
        <v>842</v>
      </c>
      <c r="Q22" s="52">
        <f>Q12+Q21</f>
        <v>6695</v>
      </c>
      <c r="S22" s="60" t="s">
        <v>24</v>
      </c>
      <c r="T22" s="54"/>
      <c r="U22" s="52">
        <f t="shared" ref="U22:AA22" si="11">U12+U21</f>
        <v>6695</v>
      </c>
      <c r="V22" s="52">
        <f t="shared" si="11"/>
        <v>16247</v>
      </c>
      <c r="W22" s="52">
        <f t="shared" si="11"/>
        <v>13740</v>
      </c>
      <c r="X22" s="52">
        <f t="shared" si="11"/>
        <v>13179</v>
      </c>
      <c r="Y22" s="52">
        <f t="shared" si="11"/>
        <v>4327</v>
      </c>
      <c r="Z22" s="52">
        <f t="shared" si="11"/>
        <v>0</v>
      </c>
      <c r="AA22" s="52">
        <f t="shared" si="11"/>
        <v>54188</v>
      </c>
    </row>
    <row r="23" spans="1:27">
      <c r="A23" s="57" t="s">
        <v>25</v>
      </c>
      <c r="B23" s="56"/>
      <c r="C23" s="58"/>
      <c r="D23" s="58">
        <f>D4+D8-D22</f>
        <v>86256</v>
      </c>
      <c r="E23" s="58"/>
      <c r="F23" s="58">
        <f>F4+F8-F22</f>
        <v>84087</v>
      </c>
      <c r="G23" s="58"/>
      <c r="H23" s="58">
        <f>H4+H8-H22</f>
        <v>83628</v>
      </c>
      <c r="I23" s="58"/>
      <c r="J23" s="58">
        <f>J4+J8-J22</f>
        <v>82917</v>
      </c>
      <c r="K23" s="58"/>
      <c r="L23" s="58">
        <f>L4+L8-L22</f>
        <v>82416</v>
      </c>
      <c r="M23" s="58"/>
      <c r="N23" s="58">
        <f>N4+N8-N22</f>
        <v>80752</v>
      </c>
      <c r="O23" s="58"/>
      <c r="P23" s="58">
        <f>P4+P8-P22</f>
        <v>79910</v>
      </c>
      <c r="Q23" s="58">
        <f>Q4+Q8-Q22</f>
        <v>79910</v>
      </c>
      <c r="S23" s="48" t="s">
        <v>25</v>
      </c>
      <c r="T23" s="8"/>
      <c r="U23" s="23">
        <f t="shared" ref="U23:AA23" si="12">U4+U8-U22</f>
        <v>79910</v>
      </c>
      <c r="V23" s="23">
        <f t="shared" si="12"/>
        <v>63663</v>
      </c>
      <c r="W23" s="23">
        <f t="shared" si="12"/>
        <v>49923</v>
      </c>
      <c r="X23" s="23">
        <f t="shared" si="12"/>
        <v>36744</v>
      </c>
      <c r="Y23" s="23">
        <f t="shared" si="12"/>
        <v>32417</v>
      </c>
      <c r="Z23" s="23">
        <f t="shared" si="12"/>
        <v>32417</v>
      </c>
      <c r="AA23" s="23">
        <f t="shared" si="12"/>
        <v>32417</v>
      </c>
    </row>
    <row r="24" spans="1:27">
      <c r="A24" s="13" t="s">
        <v>12</v>
      </c>
      <c r="B24" s="14"/>
      <c r="C24" s="26"/>
      <c r="D24" s="27"/>
      <c r="E24" s="26"/>
      <c r="F24" s="27"/>
      <c r="G24" s="26"/>
      <c r="H24" s="27"/>
      <c r="I24" s="26"/>
      <c r="J24" s="27"/>
      <c r="K24" s="26"/>
      <c r="L24" s="27"/>
      <c r="M24" s="13"/>
      <c r="N24" s="14"/>
      <c r="O24" s="13"/>
      <c r="P24" s="14"/>
      <c r="Q24" s="7"/>
      <c r="S24" s="49" t="s">
        <v>12</v>
      </c>
      <c r="T24" s="14"/>
      <c r="U24" s="7"/>
      <c r="V24" s="7"/>
      <c r="W24" s="7"/>
      <c r="X24" s="7"/>
      <c r="Y24" s="7"/>
      <c r="Z24" s="7"/>
      <c r="AA24" s="7"/>
    </row>
    <row r="25" spans="1:27">
      <c r="A25" s="17"/>
      <c r="B25" s="18"/>
      <c r="C25" s="28"/>
      <c r="D25" s="29"/>
      <c r="E25" s="28"/>
      <c r="F25" s="29"/>
      <c r="G25" s="28"/>
      <c r="H25" s="29"/>
      <c r="I25" s="28"/>
      <c r="J25" s="29"/>
      <c r="K25" s="28"/>
      <c r="L25" s="29"/>
      <c r="M25" s="17"/>
      <c r="N25" s="18"/>
      <c r="O25" s="17"/>
      <c r="P25" s="18"/>
      <c r="Q25" s="19"/>
      <c r="S25" s="17"/>
      <c r="T25" s="18"/>
      <c r="U25" s="19"/>
      <c r="V25" s="19"/>
      <c r="W25" s="19"/>
      <c r="X25" s="19"/>
      <c r="Y25" s="19"/>
      <c r="Z25" s="19"/>
      <c r="AA25" s="19"/>
    </row>
    <row r="26" spans="1:27">
      <c r="A26" s="17"/>
      <c r="B26" s="18"/>
      <c r="C26" s="28"/>
      <c r="D26" s="29"/>
      <c r="E26" s="28"/>
      <c r="F26" s="29"/>
      <c r="G26" s="28"/>
      <c r="H26" s="29"/>
      <c r="I26" s="28"/>
      <c r="J26" s="29"/>
      <c r="K26" s="28"/>
      <c r="L26" s="29"/>
      <c r="M26" s="17"/>
      <c r="N26" s="18"/>
      <c r="O26" s="17"/>
      <c r="P26" s="18"/>
      <c r="Q26" s="19"/>
      <c r="S26" s="17"/>
      <c r="T26" s="18"/>
      <c r="U26" s="19"/>
      <c r="V26" s="19"/>
      <c r="W26" s="19"/>
      <c r="X26" s="19"/>
      <c r="Y26" s="19"/>
      <c r="Z26" s="19"/>
      <c r="AA26" s="19"/>
    </row>
    <row r="27" spans="1:27">
      <c r="A27" s="17"/>
      <c r="B27" s="18"/>
      <c r="C27" s="28"/>
      <c r="D27" s="29"/>
      <c r="E27" s="28"/>
      <c r="F27" s="29"/>
      <c r="G27" s="28"/>
      <c r="H27" s="29"/>
      <c r="I27" s="28"/>
      <c r="J27" s="29"/>
      <c r="K27" s="28"/>
      <c r="L27" s="29"/>
      <c r="M27" s="17"/>
      <c r="N27" s="18"/>
      <c r="O27" s="17"/>
      <c r="P27" s="18"/>
      <c r="Q27" s="19"/>
      <c r="S27" s="17"/>
      <c r="T27" s="18"/>
      <c r="U27" s="19"/>
      <c r="V27" s="19"/>
      <c r="W27" s="19"/>
      <c r="X27" s="19"/>
      <c r="Y27" s="19"/>
      <c r="Z27" s="19"/>
      <c r="AA27" s="19"/>
    </row>
    <row r="28" spans="1:27">
      <c r="A28" s="17"/>
      <c r="B28" s="18"/>
      <c r="C28" s="28"/>
      <c r="D28" s="29"/>
      <c r="E28" s="28"/>
      <c r="F28" s="29"/>
      <c r="G28" s="28"/>
      <c r="H28" s="29"/>
      <c r="I28" s="28"/>
      <c r="J28" s="29"/>
      <c r="K28" s="28"/>
      <c r="L28" s="29"/>
      <c r="M28" s="17"/>
      <c r="N28" s="18"/>
      <c r="O28" s="17"/>
      <c r="P28" s="18"/>
      <c r="Q28" s="19"/>
      <c r="S28" s="17"/>
      <c r="T28" s="18"/>
      <c r="U28" s="19"/>
      <c r="V28" s="19"/>
      <c r="W28" s="19"/>
      <c r="X28" s="19"/>
      <c r="Y28" s="19"/>
      <c r="Z28" s="19"/>
      <c r="AA28" s="19"/>
    </row>
    <row r="29" spans="1:27">
      <c r="A29" s="17"/>
      <c r="B29" s="18"/>
      <c r="C29" s="28"/>
      <c r="D29" s="29"/>
      <c r="E29" s="28"/>
      <c r="F29" s="29"/>
      <c r="G29" s="28"/>
      <c r="H29" s="29"/>
      <c r="I29" s="28"/>
      <c r="J29" s="29"/>
      <c r="K29" s="28"/>
      <c r="L29" s="29"/>
      <c r="M29" s="17"/>
      <c r="N29" s="18"/>
      <c r="O29" s="17"/>
      <c r="P29" s="18"/>
      <c r="Q29" s="19"/>
      <c r="S29" s="17"/>
      <c r="T29" s="18"/>
      <c r="U29" s="19"/>
      <c r="V29" s="19"/>
      <c r="W29" s="19"/>
      <c r="X29" s="19"/>
      <c r="Y29" s="19"/>
      <c r="Z29" s="19"/>
      <c r="AA29" s="19"/>
    </row>
    <row r="30" spans="1:27">
      <c r="A30" s="17"/>
      <c r="B30" s="18"/>
      <c r="C30" s="28"/>
      <c r="D30" s="29"/>
      <c r="E30" s="28"/>
      <c r="F30" s="29"/>
      <c r="G30" s="28"/>
      <c r="H30" s="29"/>
      <c r="I30" s="28"/>
      <c r="J30" s="29"/>
      <c r="K30" s="28"/>
      <c r="L30" s="29"/>
      <c r="M30" s="17"/>
      <c r="N30" s="18"/>
      <c r="O30" s="17"/>
      <c r="P30" s="18"/>
      <c r="Q30" s="19"/>
      <c r="S30" s="17"/>
      <c r="T30" s="18"/>
      <c r="U30" s="19"/>
      <c r="V30" s="19"/>
      <c r="W30" s="19"/>
      <c r="X30" s="19"/>
      <c r="Y30" s="19"/>
      <c r="Z30" s="19"/>
      <c r="AA30" s="19"/>
    </row>
    <row r="31" spans="1:27">
      <c r="A31" s="15"/>
      <c r="B31" s="16"/>
      <c r="C31" s="30"/>
      <c r="D31" s="31"/>
      <c r="E31" s="30"/>
      <c r="F31" s="31"/>
      <c r="G31" s="30"/>
      <c r="H31" s="31"/>
      <c r="I31" s="30"/>
      <c r="J31" s="31"/>
      <c r="K31" s="30"/>
      <c r="L31" s="31"/>
      <c r="M31" s="15"/>
      <c r="N31" s="16"/>
      <c r="O31" s="15"/>
      <c r="P31" s="16"/>
      <c r="Q31" s="5"/>
      <c r="S31" s="15"/>
      <c r="T31" s="16"/>
      <c r="U31" s="5"/>
      <c r="V31" s="5"/>
      <c r="W31" s="5"/>
      <c r="X31" s="5"/>
      <c r="Y31" s="5"/>
      <c r="Z31" s="5"/>
      <c r="AA31" s="5"/>
    </row>
    <row r="32" spans="1:27"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7">
      <c r="A33" s="21" t="str">
        <f>A1</f>
        <v>2021年</v>
      </c>
      <c r="B33" s="21"/>
      <c r="C33" s="46" t="str">
        <f>C1</f>
        <v>8月</v>
      </c>
      <c r="D33" s="47" t="s">
        <v>43</v>
      </c>
      <c r="E33" s="47"/>
      <c r="F33" s="47"/>
      <c r="G33" s="47"/>
      <c r="H33" s="47"/>
      <c r="I33" s="47"/>
      <c r="J33" s="47"/>
      <c r="K33" s="47"/>
      <c r="L33" s="47"/>
    </row>
    <row r="34" spans="1:17" ht="11.25" customHeight="1">
      <c r="A34" s="283"/>
      <c r="B34" s="284"/>
      <c r="C34" s="254">
        <v>8</v>
      </c>
      <c r="D34" s="255" t="s">
        <v>33</v>
      </c>
      <c r="E34" s="264">
        <v>9</v>
      </c>
      <c r="F34" s="265" t="s">
        <v>34</v>
      </c>
      <c r="G34" s="53">
        <v>10</v>
      </c>
      <c r="H34" s="256" t="s">
        <v>37</v>
      </c>
      <c r="I34" s="53">
        <v>11</v>
      </c>
      <c r="J34" s="256" t="s">
        <v>38</v>
      </c>
      <c r="K34" s="53">
        <v>12</v>
      </c>
      <c r="L34" s="256" t="s">
        <v>39</v>
      </c>
      <c r="M34" s="53">
        <v>13</v>
      </c>
      <c r="N34" s="256" t="s">
        <v>40</v>
      </c>
      <c r="O34" s="53">
        <v>14</v>
      </c>
      <c r="P34" s="256" t="s">
        <v>41</v>
      </c>
      <c r="Q34" s="290" t="s">
        <v>42</v>
      </c>
    </row>
    <row r="35" spans="1:17" ht="11.25" customHeight="1">
      <c r="A35" s="285"/>
      <c r="B35" s="286"/>
      <c r="C35" s="257" t="s">
        <v>31</v>
      </c>
      <c r="D35" s="257" t="s">
        <v>32</v>
      </c>
      <c r="E35" s="257" t="s">
        <v>31</v>
      </c>
      <c r="F35" s="257" t="s">
        <v>32</v>
      </c>
      <c r="G35" s="257" t="s">
        <v>31</v>
      </c>
      <c r="H35" s="257" t="s">
        <v>32</v>
      </c>
      <c r="I35" s="257" t="s">
        <v>31</v>
      </c>
      <c r="J35" s="257" t="s">
        <v>32</v>
      </c>
      <c r="K35" s="257" t="s">
        <v>31</v>
      </c>
      <c r="L35" s="257" t="s">
        <v>32</v>
      </c>
      <c r="M35" s="257" t="s">
        <v>31</v>
      </c>
      <c r="N35" s="257" t="s">
        <v>32</v>
      </c>
      <c r="O35" s="257" t="s">
        <v>31</v>
      </c>
      <c r="P35" s="257" t="s">
        <v>32</v>
      </c>
      <c r="Q35" s="291"/>
    </row>
    <row r="36" spans="1:17">
      <c r="A36" s="53" t="s">
        <v>13</v>
      </c>
      <c r="B36" s="54"/>
      <c r="C36" s="50"/>
      <c r="D36" s="51">
        <f>P23</f>
        <v>79910</v>
      </c>
      <c r="E36" s="50"/>
      <c r="F36" s="52">
        <f>D55</f>
        <v>79580</v>
      </c>
      <c r="G36" s="50"/>
      <c r="H36" s="52">
        <f>F55</f>
        <v>76084</v>
      </c>
      <c r="I36" s="50"/>
      <c r="J36" s="52">
        <f>H55</f>
        <v>75282</v>
      </c>
      <c r="K36" s="50"/>
      <c r="L36" s="52">
        <f>J55</f>
        <v>73453</v>
      </c>
      <c r="M36" s="50"/>
      <c r="N36" s="52">
        <f>L55</f>
        <v>70303</v>
      </c>
      <c r="O36" s="50"/>
      <c r="P36" s="52">
        <f>N55</f>
        <v>65155</v>
      </c>
      <c r="Q36" s="51">
        <f>D36</f>
        <v>79910</v>
      </c>
    </row>
    <row r="37" spans="1:17" ht="13" customHeight="1">
      <c r="A37" s="280" t="s">
        <v>36</v>
      </c>
      <c r="B37" s="5" t="s">
        <v>55</v>
      </c>
      <c r="C37" s="50"/>
      <c r="D37" s="52"/>
      <c r="E37" s="50"/>
      <c r="F37" s="52"/>
      <c r="G37" s="50"/>
      <c r="H37" s="52"/>
      <c r="I37" s="50"/>
      <c r="J37" s="52"/>
      <c r="K37" s="50"/>
      <c r="L37" s="52"/>
      <c r="M37" s="50"/>
      <c r="N37" s="52"/>
      <c r="O37" s="50"/>
      <c r="P37" s="52"/>
      <c r="Q37" s="24">
        <f>SUM(D37,F37,H37,J37,L37,N37,P37)</f>
        <v>0</v>
      </c>
    </row>
    <row r="38" spans="1:17">
      <c r="A38" s="281"/>
      <c r="B38" s="6" t="s">
        <v>11</v>
      </c>
      <c r="C38" s="50"/>
      <c r="D38" s="52"/>
      <c r="E38" s="50"/>
      <c r="F38" s="52"/>
      <c r="G38" s="50"/>
      <c r="H38" s="52"/>
      <c r="I38" s="50"/>
      <c r="J38" s="52"/>
      <c r="K38" s="50"/>
      <c r="L38" s="52"/>
      <c r="M38" s="50"/>
      <c r="N38" s="52"/>
      <c r="O38" s="50"/>
      <c r="P38" s="52"/>
      <c r="Q38" s="24">
        <f>SUM(D38,F38,H38,J38,L38,N38,P38)</f>
        <v>0</v>
      </c>
    </row>
    <row r="39" spans="1:17">
      <c r="A39" s="282"/>
      <c r="B39" s="7" t="s">
        <v>14</v>
      </c>
      <c r="C39" s="50"/>
      <c r="D39" s="52"/>
      <c r="E39" s="50"/>
      <c r="F39" s="52"/>
      <c r="G39" s="50"/>
      <c r="H39" s="52"/>
      <c r="I39" s="50"/>
      <c r="J39" s="52"/>
      <c r="K39" s="50"/>
      <c r="L39" s="52"/>
      <c r="M39" s="50"/>
      <c r="N39" s="52"/>
      <c r="O39" s="50"/>
      <c r="P39" s="52"/>
      <c r="Q39" s="24">
        <f>SUM(D39,F39,H39,J39,L39,N39,P39)</f>
        <v>0</v>
      </c>
    </row>
    <row r="40" spans="1:17">
      <c r="A40" s="53" t="s">
        <v>15</v>
      </c>
      <c r="B40" s="54"/>
      <c r="C40" s="50"/>
      <c r="D40" s="52">
        <f>SUM(D37:D39)</f>
        <v>0</v>
      </c>
      <c r="E40" s="50"/>
      <c r="F40" s="52">
        <f>SUM(F37:F39)</f>
        <v>0</v>
      </c>
      <c r="G40" s="50"/>
      <c r="H40" s="52">
        <f>SUM(H37:H39)</f>
        <v>0</v>
      </c>
      <c r="I40" s="50"/>
      <c r="J40" s="52">
        <f>SUM(J37:J39)</f>
        <v>0</v>
      </c>
      <c r="K40" s="50"/>
      <c r="L40" s="52">
        <f>SUM(L37:L39)</f>
        <v>0</v>
      </c>
      <c r="M40" s="50"/>
      <c r="N40" s="52">
        <f>SUM(N37:N39)</f>
        <v>0</v>
      </c>
      <c r="O40" s="50"/>
      <c r="P40" s="52">
        <f>SUM(P37:P39)</f>
        <v>0</v>
      </c>
      <c r="Q40" s="52">
        <f>SUM(Q37:Q39)</f>
        <v>0</v>
      </c>
    </row>
    <row r="41" spans="1:17" ht="13" customHeight="1">
      <c r="A41" s="287" t="s">
        <v>28</v>
      </c>
      <c r="B41" s="1" t="s">
        <v>16</v>
      </c>
      <c r="C41" s="50"/>
      <c r="D41" s="52"/>
      <c r="E41" s="50"/>
      <c r="F41" s="52"/>
      <c r="G41" s="50"/>
      <c r="H41" s="52"/>
      <c r="I41" s="50"/>
      <c r="J41" s="52"/>
      <c r="K41" s="50"/>
      <c r="L41" s="52"/>
      <c r="M41" s="50"/>
      <c r="N41" s="52"/>
      <c r="O41" s="50"/>
      <c r="P41" s="52"/>
      <c r="Q41" s="24">
        <f>SUM(D41,F41,H41,J41,L41,N41,P41)</f>
        <v>0</v>
      </c>
    </row>
    <row r="42" spans="1:17" ht="13" customHeight="1">
      <c r="A42" s="288"/>
      <c r="B42" s="1" t="s">
        <v>17</v>
      </c>
      <c r="C42" s="50"/>
      <c r="D42" s="52"/>
      <c r="E42" s="50" t="s">
        <v>345</v>
      </c>
      <c r="F42" s="52">
        <v>117</v>
      </c>
      <c r="G42" s="50"/>
      <c r="H42" s="52"/>
      <c r="I42" s="50"/>
      <c r="J42" s="52"/>
      <c r="K42" s="50"/>
      <c r="L42" s="52"/>
      <c r="M42" s="50" t="s">
        <v>350</v>
      </c>
      <c r="N42" s="52">
        <f>284+1307</f>
        <v>1591</v>
      </c>
      <c r="O42" s="50"/>
      <c r="P42" s="52"/>
      <c r="Q42" s="24">
        <f>SUM(D42,F42,H42,J42,L42,N42,P42)</f>
        <v>1708</v>
      </c>
    </row>
    <row r="43" spans="1:17" ht="13" customHeight="1">
      <c r="A43" s="288"/>
      <c r="B43" s="1" t="s">
        <v>26</v>
      </c>
      <c r="C43" s="50" t="s">
        <v>138</v>
      </c>
      <c r="D43" s="52">
        <v>330</v>
      </c>
      <c r="E43" s="50" t="s">
        <v>346</v>
      </c>
      <c r="F43" s="52">
        <f>1429+1300</f>
        <v>2729</v>
      </c>
      <c r="G43" s="50" t="s">
        <v>125</v>
      </c>
      <c r="H43" s="52">
        <v>802</v>
      </c>
      <c r="I43" s="50" t="s">
        <v>344</v>
      </c>
      <c r="J43" s="52">
        <f>1170+659</f>
        <v>1829</v>
      </c>
      <c r="K43" s="50"/>
      <c r="L43" s="52"/>
      <c r="M43" s="50" t="s">
        <v>349</v>
      </c>
      <c r="N43" s="52">
        <f>430+567</f>
        <v>997</v>
      </c>
      <c r="O43" s="50" t="s">
        <v>125</v>
      </c>
      <c r="P43" s="52">
        <v>292</v>
      </c>
      <c r="Q43" s="24">
        <f>SUM(D43,F43,H43,J43,L43,N43,P43)</f>
        <v>6979</v>
      </c>
    </row>
    <row r="44" spans="1:17" ht="14">
      <c r="A44" s="288"/>
      <c r="B44" s="55" t="s">
        <v>18</v>
      </c>
      <c r="C44" s="50"/>
      <c r="D44" s="52">
        <f>SUM(D41:D43)</f>
        <v>330</v>
      </c>
      <c r="E44" s="50"/>
      <c r="F44" s="52">
        <f>SUM(F41:F43)</f>
        <v>2846</v>
      </c>
      <c r="G44" s="50"/>
      <c r="H44" s="52">
        <f>SUM(H41:H43)</f>
        <v>802</v>
      </c>
      <c r="I44" s="50"/>
      <c r="J44" s="52">
        <f>SUM(J41:J43)</f>
        <v>1829</v>
      </c>
      <c r="K44" s="50"/>
      <c r="L44" s="52">
        <f>SUM(L41:L43)</f>
        <v>0</v>
      </c>
      <c r="M44" s="50"/>
      <c r="N44" s="52">
        <f>SUM(N41:N43)</f>
        <v>2588</v>
      </c>
      <c r="O44" s="50"/>
      <c r="P44" s="52">
        <f>SUM(P41:P43)</f>
        <v>292</v>
      </c>
      <c r="Q44" s="52">
        <f>SUM(Q41:Q43)</f>
        <v>8687</v>
      </c>
    </row>
    <row r="45" spans="1:17" ht="14">
      <c r="A45" s="288"/>
      <c r="B45" s="1" t="s">
        <v>27</v>
      </c>
      <c r="C45" s="50"/>
      <c r="D45" s="52"/>
      <c r="E45" s="50"/>
      <c r="F45" s="52"/>
      <c r="G45" s="50"/>
      <c r="H45" s="52"/>
      <c r="I45" s="50"/>
      <c r="J45" s="52"/>
      <c r="K45" s="50"/>
      <c r="L45" s="52"/>
      <c r="M45" s="50"/>
      <c r="N45" s="52"/>
      <c r="O45" s="50"/>
      <c r="P45" s="52"/>
      <c r="Q45" s="24">
        <f t="shared" ref="Q45:Q52" si="13">SUM(D45,F45,H45,J45,L45,N45,P45)</f>
        <v>0</v>
      </c>
    </row>
    <row r="46" spans="1:17" ht="14">
      <c r="A46" s="288"/>
      <c r="B46" s="1" t="s">
        <v>29</v>
      </c>
      <c r="C46" s="50"/>
      <c r="D46" s="52"/>
      <c r="E46" s="50"/>
      <c r="F46" s="52"/>
      <c r="G46" s="50"/>
      <c r="H46" s="52"/>
      <c r="I46" s="50"/>
      <c r="J46" s="52"/>
      <c r="K46" s="50"/>
      <c r="L46" s="52"/>
      <c r="M46" s="50"/>
      <c r="N46" s="52"/>
      <c r="O46" s="50"/>
      <c r="P46" s="52"/>
      <c r="Q46" s="24">
        <f t="shared" si="13"/>
        <v>0</v>
      </c>
    </row>
    <row r="47" spans="1:17" ht="14">
      <c r="A47" s="288"/>
      <c r="B47" s="1" t="s">
        <v>20</v>
      </c>
      <c r="C47" s="50"/>
      <c r="D47" s="52"/>
      <c r="E47" s="50"/>
      <c r="F47" s="52"/>
      <c r="G47" s="50"/>
      <c r="H47" s="52"/>
      <c r="I47" s="50"/>
      <c r="J47" s="52"/>
      <c r="K47" s="50"/>
      <c r="L47" s="52"/>
      <c r="M47" s="50"/>
      <c r="N47" s="52"/>
      <c r="O47" s="50"/>
      <c r="P47" s="52"/>
      <c r="Q47" s="24">
        <f t="shared" si="13"/>
        <v>0</v>
      </c>
    </row>
    <row r="48" spans="1:17" ht="14">
      <c r="A48" s="288"/>
      <c r="B48" s="1" t="s">
        <v>21</v>
      </c>
      <c r="C48" s="50"/>
      <c r="D48" s="52"/>
      <c r="E48" s="50"/>
      <c r="F48" s="52"/>
      <c r="G48" s="50"/>
      <c r="H48" s="52"/>
      <c r="I48" s="50"/>
      <c r="J48" s="52"/>
      <c r="K48" s="50"/>
      <c r="L48" s="52"/>
      <c r="M48" s="50"/>
      <c r="N48" s="52"/>
      <c r="O48" s="50"/>
      <c r="P48" s="52"/>
      <c r="Q48" s="24">
        <f t="shared" si="13"/>
        <v>0</v>
      </c>
    </row>
    <row r="49" spans="1:17" ht="14">
      <c r="A49" s="288"/>
      <c r="B49" s="1" t="s">
        <v>22</v>
      </c>
      <c r="C49" s="50"/>
      <c r="D49" s="52"/>
      <c r="E49" s="50"/>
      <c r="F49" s="52"/>
      <c r="G49" s="50"/>
      <c r="H49" s="52"/>
      <c r="I49" s="50"/>
      <c r="J49" s="52"/>
      <c r="K49" s="50"/>
      <c r="L49" s="52"/>
      <c r="M49" s="50"/>
      <c r="N49" s="52"/>
      <c r="O49" s="50"/>
      <c r="P49" s="52"/>
      <c r="Q49" s="24">
        <f t="shared" si="13"/>
        <v>0</v>
      </c>
    </row>
    <row r="50" spans="1:17" ht="14">
      <c r="A50" s="288"/>
      <c r="B50" s="1" t="s">
        <v>23</v>
      </c>
      <c r="C50" s="50"/>
      <c r="D50" s="52"/>
      <c r="E50" s="50" t="s">
        <v>343</v>
      </c>
      <c r="F50" s="52">
        <f>1650-1000</f>
        <v>650</v>
      </c>
      <c r="G50" s="50"/>
      <c r="H50" s="52"/>
      <c r="I50" s="50"/>
      <c r="J50" s="52"/>
      <c r="K50" s="50"/>
      <c r="L50" s="52"/>
      <c r="M50" s="50" t="s">
        <v>348</v>
      </c>
      <c r="N50" s="52">
        <f>5060-2500</f>
        <v>2560</v>
      </c>
      <c r="O50" s="50" t="s">
        <v>347</v>
      </c>
      <c r="P50" s="52">
        <v>1200</v>
      </c>
      <c r="Q50" s="24">
        <f t="shared" si="13"/>
        <v>4410</v>
      </c>
    </row>
    <row r="51" spans="1:17" ht="14">
      <c r="A51" s="288"/>
      <c r="B51" s="1" t="s">
        <v>19</v>
      </c>
      <c r="C51" s="50"/>
      <c r="D51" s="52"/>
      <c r="E51" s="50"/>
      <c r="F51" s="52"/>
      <c r="G51" s="50"/>
      <c r="H51" s="52"/>
      <c r="I51" s="50"/>
      <c r="J51" s="52"/>
      <c r="K51" s="50" t="s">
        <v>306</v>
      </c>
      <c r="L51" s="52">
        <v>3150</v>
      </c>
      <c r="M51" s="50"/>
      <c r="N51" s="52"/>
      <c r="O51" s="50"/>
      <c r="P51" s="52"/>
      <c r="Q51" s="24">
        <f t="shared" si="13"/>
        <v>3150</v>
      </c>
    </row>
    <row r="52" spans="1:17" ht="14">
      <c r="A52" s="288"/>
      <c r="B52" s="1" t="s">
        <v>30</v>
      </c>
      <c r="C52" s="50"/>
      <c r="D52" s="52"/>
      <c r="E52" s="50"/>
      <c r="F52" s="52"/>
      <c r="G52" s="50"/>
      <c r="H52" s="52"/>
      <c r="I52" s="50"/>
      <c r="J52" s="52"/>
      <c r="K52" s="50"/>
      <c r="L52" s="52"/>
      <c r="M52" s="50"/>
      <c r="N52" s="52"/>
      <c r="O52" s="50"/>
      <c r="P52" s="52"/>
      <c r="Q52" s="24">
        <f t="shared" si="13"/>
        <v>0</v>
      </c>
    </row>
    <row r="53" spans="1:17" ht="14">
      <c r="A53" s="289"/>
      <c r="B53" s="55" t="s">
        <v>18</v>
      </c>
      <c r="C53" s="52"/>
      <c r="D53" s="52">
        <f>SUM(D45:D52)</f>
        <v>0</v>
      </c>
      <c r="E53" s="52"/>
      <c r="F53" s="52">
        <f>SUM(F45:F52)</f>
        <v>650</v>
      </c>
      <c r="G53" s="52"/>
      <c r="H53" s="52">
        <f>SUM(H45:H52)</f>
        <v>0</v>
      </c>
      <c r="I53" s="52"/>
      <c r="J53" s="52">
        <f>SUM(J45:J52)</f>
        <v>0</v>
      </c>
      <c r="K53" s="52"/>
      <c r="L53" s="52">
        <f>SUM(L45:L52)</f>
        <v>3150</v>
      </c>
      <c r="M53" s="52"/>
      <c r="N53" s="52">
        <f>SUM(N45:N52)</f>
        <v>2560</v>
      </c>
      <c r="O53" s="52"/>
      <c r="P53" s="52">
        <f>SUM(P45:P52)</f>
        <v>1200</v>
      </c>
      <c r="Q53" s="52">
        <f>SUM(Q45:Q52)</f>
        <v>7560</v>
      </c>
    </row>
    <row r="54" spans="1:17">
      <c r="A54" s="53" t="s">
        <v>24</v>
      </c>
      <c r="B54" s="54"/>
      <c r="C54" s="52"/>
      <c r="D54" s="52">
        <f>D44+D53</f>
        <v>330</v>
      </c>
      <c r="E54" s="52"/>
      <c r="F54" s="52">
        <f>F44+F53</f>
        <v>3496</v>
      </c>
      <c r="G54" s="52"/>
      <c r="H54" s="52">
        <f>H44+H53</f>
        <v>802</v>
      </c>
      <c r="I54" s="52"/>
      <c r="J54" s="52">
        <f>J44+J53</f>
        <v>1829</v>
      </c>
      <c r="K54" s="52"/>
      <c r="L54" s="52">
        <f>L44+L53</f>
        <v>3150</v>
      </c>
      <c r="M54" s="52"/>
      <c r="N54" s="52">
        <f>N44+N53</f>
        <v>5148</v>
      </c>
      <c r="O54" s="52"/>
      <c r="P54" s="52">
        <f>P44+P53</f>
        <v>1492</v>
      </c>
      <c r="Q54" s="52">
        <f>Q44+Q53</f>
        <v>16247</v>
      </c>
    </row>
    <row r="55" spans="1:17">
      <c r="A55" s="57" t="s">
        <v>25</v>
      </c>
      <c r="B55" s="56"/>
      <c r="C55" s="52"/>
      <c r="D55" s="52">
        <f>D36+D40-D54</f>
        <v>79580</v>
      </c>
      <c r="E55" s="52"/>
      <c r="F55" s="52">
        <f>F36+F40-F54</f>
        <v>76084</v>
      </c>
      <c r="G55" s="52"/>
      <c r="H55" s="52">
        <f>H36+H40-H54</f>
        <v>75282</v>
      </c>
      <c r="I55" s="52"/>
      <c r="J55" s="52">
        <f>J36+J40-J54</f>
        <v>73453</v>
      </c>
      <c r="K55" s="52"/>
      <c r="L55" s="52">
        <f>L36+L40-L54</f>
        <v>70303</v>
      </c>
      <c r="M55" s="52"/>
      <c r="N55" s="52">
        <f>N36+N40-N54</f>
        <v>65155</v>
      </c>
      <c r="O55" s="52"/>
      <c r="P55" s="52">
        <f>P36+P40-P54</f>
        <v>63663</v>
      </c>
      <c r="Q55" s="58">
        <f>Q36+Q40-Q54</f>
        <v>63663</v>
      </c>
    </row>
    <row r="56" spans="1:17">
      <c r="A56" s="13" t="s">
        <v>12</v>
      </c>
      <c r="B56" s="14"/>
      <c r="C56" s="258"/>
      <c r="D56" s="259"/>
      <c r="E56" s="258"/>
      <c r="F56" s="259"/>
      <c r="G56" s="258"/>
      <c r="H56" s="259"/>
      <c r="I56" s="258"/>
      <c r="J56" s="259"/>
      <c r="K56" s="258"/>
      <c r="L56" s="259"/>
      <c r="M56" s="258"/>
      <c r="N56" s="259"/>
      <c r="O56" s="258"/>
      <c r="P56" s="259"/>
      <c r="Q56" s="7"/>
    </row>
    <row r="57" spans="1:17">
      <c r="A57" s="17"/>
      <c r="B57" s="18"/>
      <c r="C57" s="260"/>
      <c r="D57" s="261"/>
      <c r="E57" s="260"/>
      <c r="F57" s="261"/>
      <c r="G57" s="260"/>
      <c r="H57" s="261"/>
      <c r="I57" s="260"/>
      <c r="J57" s="261"/>
      <c r="K57" s="260"/>
      <c r="L57" s="261"/>
      <c r="M57" s="260"/>
      <c r="N57" s="261"/>
      <c r="O57" s="260"/>
      <c r="P57" s="261"/>
      <c r="Q57" s="19"/>
    </row>
    <row r="58" spans="1:17">
      <c r="A58" s="17"/>
      <c r="B58" s="18"/>
      <c r="C58" s="260"/>
      <c r="D58" s="261"/>
      <c r="E58" s="260"/>
      <c r="F58" s="261"/>
      <c r="G58" s="260"/>
      <c r="H58" s="261"/>
      <c r="I58" s="260"/>
      <c r="J58" s="261"/>
      <c r="K58" s="260"/>
      <c r="L58" s="261"/>
      <c r="M58" s="260"/>
      <c r="N58" s="261"/>
      <c r="O58" s="260"/>
      <c r="P58" s="261"/>
      <c r="Q58" s="19"/>
    </row>
    <row r="59" spans="1:17">
      <c r="A59" s="17"/>
      <c r="B59" s="18"/>
      <c r="C59" s="260"/>
      <c r="D59" s="261"/>
      <c r="E59" s="260"/>
      <c r="F59" s="261"/>
      <c r="G59" s="260"/>
      <c r="H59" s="261"/>
      <c r="I59" s="260"/>
      <c r="J59" s="261"/>
      <c r="K59" s="260"/>
      <c r="L59" s="261"/>
      <c r="M59" s="260"/>
      <c r="N59" s="261"/>
      <c r="O59" s="260"/>
      <c r="P59" s="261"/>
      <c r="Q59" s="19"/>
    </row>
    <row r="60" spans="1:17">
      <c r="A60" s="17"/>
      <c r="B60" s="18"/>
      <c r="C60" s="260"/>
      <c r="D60" s="261"/>
      <c r="E60" s="260"/>
      <c r="F60" s="261"/>
      <c r="G60" s="260"/>
      <c r="H60" s="261"/>
      <c r="I60" s="260"/>
      <c r="J60" s="261"/>
      <c r="K60" s="260"/>
      <c r="L60" s="261"/>
      <c r="M60" s="260"/>
      <c r="N60" s="261"/>
      <c r="O60" s="260"/>
      <c r="P60" s="261"/>
      <c r="Q60" s="19"/>
    </row>
    <row r="61" spans="1:17">
      <c r="A61" s="17"/>
      <c r="B61" s="18"/>
      <c r="C61" s="260"/>
      <c r="D61" s="261"/>
      <c r="E61" s="260"/>
      <c r="F61" s="261"/>
      <c r="G61" s="260"/>
      <c r="H61" s="261"/>
      <c r="I61" s="260"/>
      <c r="J61" s="261"/>
      <c r="K61" s="260"/>
      <c r="L61" s="261"/>
      <c r="M61" s="260"/>
      <c r="N61" s="261"/>
      <c r="O61" s="260"/>
      <c r="P61" s="261"/>
      <c r="Q61" s="19"/>
    </row>
    <row r="62" spans="1:17">
      <c r="A62" s="17"/>
      <c r="B62" s="18"/>
      <c r="C62" s="260"/>
      <c r="D62" s="261"/>
      <c r="E62" s="260"/>
      <c r="F62" s="261"/>
      <c r="G62" s="260"/>
      <c r="H62" s="261"/>
      <c r="I62" s="260"/>
      <c r="J62" s="261"/>
      <c r="K62" s="260"/>
      <c r="L62" s="261"/>
      <c r="M62" s="260"/>
      <c r="N62" s="261"/>
      <c r="O62" s="260"/>
      <c r="P62" s="261"/>
      <c r="Q62" s="19"/>
    </row>
    <row r="63" spans="1:17">
      <c r="A63" s="15"/>
      <c r="B63" s="16"/>
      <c r="C63" s="262"/>
      <c r="D63" s="263"/>
      <c r="E63" s="262"/>
      <c r="F63" s="263"/>
      <c r="G63" s="262"/>
      <c r="H63" s="263"/>
      <c r="I63" s="262"/>
      <c r="J63" s="263"/>
      <c r="K63" s="262"/>
      <c r="L63" s="263"/>
      <c r="M63" s="262"/>
      <c r="N63" s="263"/>
      <c r="O63" s="262"/>
      <c r="P63" s="263"/>
      <c r="Q63" s="5"/>
    </row>
    <row r="64" spans="1:17">
      <c r="A64" s="25"/>
      <c r="B64" s="45"/>
      <c r="C64" s="45"/>
      <c r="D64" s="45"/>
      <c r="E64" s="45"/>
      <c r="F64" s="45"/>
      <c r="G64" s="45"/>
      <c r="H64" s="45"/>
      <c r="I64" s="45"/>
      <c r="J64" s="25"/>
      <c r="K64" s="25"/>
      <c r="L64" s="25"/>
      <c r="M64" s="25"/>
      <c r="N64" s="25"/>
      <c r="O64" s="25"/>
      <c r="P64" s="25"/>
      <c r="Q64" s="25"/>
    </row>
    <row r="65" spans="1:17">
      <c r="A65" s="21" t="str">
        <f>A1</f>
        <v>2021年</v>
      </c>
      <c r="B65" s="46"/>
      <c r="C65" s="46" t="str">
        <f>C1</f>
        <v>8月</v>
      </c>
      <c r="D65" s="47" t="s">
        <v>44</v>
      </c>
      <c r="E65" s="47"/>
      <c r="F65" s="47"/>
      <c r="G65" s="47"/>
      <c r="H65" s="47"/>
      <c r="I65" s="47"/>
    </row>
    <row r="66" spans="1:17" ht="11.25" customHeight="1">
      <c r="A66" s="283"/>
      <c r="B66" s="284"/>
      <c r="C66" s="32">
        <v>15</v>
      </c>
      <c r="D66" s="12" t="s">
        <v>33</v>
      </c>
      <c r="E66" s="33">
        <v>16</v>
      </c>
      <c r="F66" s="22" t="s">
        <v>34</v>
      </c>
      <c r="G66" s="33">
        <v>17</v>
      </c>
      <c r="H66" s="22" t="s">
        <v>37</v>
      </c>
      <c r="I66" s="33">
        <v>18</v>
      </c>
      <c r="J66" s="22" t="s">
        <v>38</v>
      </c>
      <c r="K66" s="33">
        <v>19</v>
      </c>
      <c r="L66" s="22" t="s">
        <v>39</v>
      </c>
      <c r="M66" s="2">
        <v>20</v>
      </c>
      <c r="N66" s="22" t="s">
        <v>40</v>
      </c>
      <c r="O66" s="2">
        <v>21</v>
      </c>
      <c r="P66" s="22" t="s">
        <v>41</v>
      </c>
      <c r="Q66" s="290" t="s">
        <v>42</v>
      </c>
    </row>
    <row r="67" spans="1:17" ht="11.25" customHeight="1">
      <c r="A67" s="285"/>
      <c r="B67" s="286"/>
      <c r="C67" s="34" t="s">
        <v>31</v>
      </c>
      <c r="D67" s="34" t="s">
        <v>32</v>
      </c>
      <c r="E67" s="34" t="s">
        <v>31</v>
      </c>
      <c r="F67" s="34" t="s">
        <v>32</v>
      </c>
      <c r="G67" s="34" t="s">
        <v>31</v>
      </c>
      <c r="H67" s="34" t="s">
        <v>32</v>
      </c>
      <c r="I67" s="34" t="s">
        <v>31</v>
      </c>
      <c r="J67" s="34" t="s">
        <v>32</v>
      </c>
      <c r="K67" s="34" t="s">
        <v>31</v>
      </c>
      <c r="L67" s="34" t="s">
        <v>32</v>
      </c>
      <c r="M67" s="11" t="s">
        <v>31</v>
      </c>
      <c r="N67" s="11" t="s">
        <v>32</v>
      </c>
      <c r="O67" s="11" t="s">
        <v>31</v>
      </c>
      <c r="P67" s="11" t="s">
        <v>32</v>
      </c>
      <c r="Q67" s="291"/>
    </row>
    <row r="68" spans="1:17">
      <c r="A68" s="53" t="s">
        <v>13</v>
      </c>
      <c r="B68" s="54"/>
      <c r="C68" s="50"/>
      <c r="D68" s="51">
        <f>P55</f>
        <v>63663</v>
      </c>
      <c r="E68" s="50"/>
      <c r="F68" s="52">
        <f>D87</f>
        <v>58706</v>
      </c>
      <c r="G68" s="50"/>
      <c r="H68" s="52">
        <f>F87</f>
        <v>56577</v>
      </c>
      <c r="I68" s="50"/>
      <c r="J68" s="52">
        <f>H87</f>
        <v>55847</v>
      </c>
      <c r="K68" s="50"/>
      <c r="L68" s="52">
        <f>J87</f>
        <v>54177</v>
      </c>
      <c r="M68" s="50"/>
      <c r="N68" s="52">
        <f>L87</f>
        <v>52980</v>
      </c>
      <c r="O68" s="50"/>
      <c r="P68" s="52">
        <f>N87</f>
        <v>51501</v>
      </c>
      <c r="Q68" s="51">
        <f>D68</f>
        <v>63663</v>
      </c>
    </row>
    <row r="69" spans="1:17" ht="13" customHeight="1">
      <c r="A69" s="280" t="s">
        <v>36</v>
      </c>
      <c r="B69" s="5" t="s">
        <v>55</v>
      </c>
      <c r="C69" s="35"/>
      <c r="D69" s="36"/>
      <c r="E69" s="35"/>
      <c r="F69" s="36"/>
      <c r="G69" s="35"/>
      <c r="H69" s="36"/>
      <c r="I69" s="35"/>
      <c r="J69" s="36"/>
      <c r="K69" s="35"/>
      <c r="L69" s="36"/>
      <c r="M69" s="6"/>
      <c r="N69" s="24"/>
      <c r="O69" s="6"/>
      <c r="P69" s="24"/>
      <c r="Q69" s="24">
        <f>SUM(D69,F69,H69,J69,L69,N69,P69)</f>
        <v>0</v>
      </c>
    </row>
    <row r="70" spans="1:17">
      <c r="A70" s="281"/>
      <c r="B70" s="6" t="s">
        <v>11</v>
      </c>
      <c r="C70" s="35"/>
      <c r="D70" s="36"/>
      <c r="E70" s="35"/>
      <c r="F70" s="36"/>
      <c r="G70" s="35"/>
      <c r="H70" s="36"/>
      <c r="I70" s="35"/>
      <c r="J70" s="36"/>
      <c r="K70" s="35"/>
      <c r="L70" s="36"/>
      <c r="M70" s="6"/>
      <c r="N70" s="24"/>
      <c r="O70" s="6"/>
      <c r="P70" s="24"/>
      <c r="Q70" s="24">
        <f>SUM(D70,F70,H70,J70,L70,N70,P70)</f>
        <v>0</v>
      </c>
    </row>
    <row r="71" spans="1:17">
      <c r="A71" s="282"/>
      <c r="B71" s="7" t="s">
        <v>14</v>
      </c>
      <c r="C71" s="35"/>
      <c r="D71" s="36"/>
      <c r="E71" s="35"/>
      <c r="F71" s="36"/>
      <c r="G71" s="35"/>
      <c r="H71" s="36"/>
      <c r="I71" s="35"/>
      <c r="J71" s="36"/>
      <c r="K71" s="35"/>
      <c r="L71" s="36"/>
      <c r="M71" s="6"/>
      <c r="N71" s="24"/>
      <c r="O71" s="6"/>
      <c r="P71" s="24"/>
      <c r="Q71" s="24">
        <f>SUM(D71,F71,H71,J71,L71,N71,P71)</f>
        <v>0</v>
      </c>
    </row>
    <row r="72" spans="1:17">
      <c r="A72" s="53" t="s">
        <v>15</v>
      </c>
      <c r="B72" s="54"/>
      <c r="C72" s="50"/>
      <c r="D72" s="52">
        <f>SUM(D69:D71)</f>
        <v>0</v>
      </c>
      <c r="E72" s="50"/>
      <c r="F72" s="52">
        <f>SUM(F69:F71)</f>
        <v>0</v>
      </c>
      <c r="G72" s="50"/>
      <c r="H72" s="52">
        <f>SUM(H69:H71)</f>
        <v>0</v>
      </c>
      <c r="I72" s="50"/>
      <c r="J72" s="52">
        <f>SUM(J69:J71)</f>
        <v>0</v>
      </c>
      <c r="K72" s="50"/>
      <c r="L72" s="52">
        <f>SUM(L69:L71)</f>
        <v>0</v>
      </c>
      <c r="M72" s="50"/>
      <c r="N72" s="52">
        <f>SUM(N69:N71)</f>
        <v>0</v>
      </c>
      <c r="O72" s="50"/>
      <c r="P72" s="52">
        <f>SUM(P69:P71)</f>
        <v>0</v>
      </c>
      <c r="Q72" s="52">
        <f>SUM(Q69:Q71)</f>
        <v>0</v>
      </c>
    </row>
    <row r="73" spans="1:17" ht="13" customHeight="1">
      <c r="A73" s="287" t="s">
        <v>28</v>
      </c>
      <c r="B73" s="1" t="s">
        <v>16</v>
      </c>
      <c r="C73" s="35"/>
      <c r="D73" s="36"/>
      <c r="E73" s="35"/>
      <c r="F73" s="36"/>
      <c r="G73" s="35"/>
      <c r="H73" s="36"/>
      <c r="I73" s="35"/>
      <c r="J73" s="36"/>
      <c r="K73" s="35"/>
      <c r="L73" s="36"/>
      <c r="M73" s="6"/>
      <c r="N73" s="24"/>
      <c r="O73" s="6"/>
      <c r="P73" s="24"/>
      <c r="Q73" s="24">
        <f>SUM(D73,F73,H73,J73,L73,N73,P73)</f>
        <v>0</v>
      </c>
    </row>
    <row r="74" spans="1:17" ht="13" customHeight="1">
      <c r="A74" s="288"/>
      <c r="B74" s="1" t="s">
        <v>17</v>
      </c>
      <c r="C74" s="35"/>
      <c r="D74" s="36"/>
      <c r="E74" s="35"/>
      <c r="F74" s="36"/>
      <c r="G74" s="35"/>
      <c r="H74" s="36"/>
      <c r="I74" s="35"/>
      <c r="J74" s="36"/>
      <c r="K74" s="35"/>
      <c r="L74" s="36"/>
      <c r="M74" s="6"/>
      <c r="N74" s="24"/>
      <c r="O74" s="6"/>
      <c r="P74" s="24"/>
      <c r="Q74" s="24">
        <f>SUM(D74,F74,H74,J74,L74,N74,P74)</f>
        <v>0</v>
      </c>
    </row>
    <row r="75" spans="1:17" ht="13" customHeight="1">
      <c r="A75" s="288"/>
      <c r="B75" s="1" t="s">
        <v>26</v>
      </c>
      <c r="C75" s="35" t="s">
        <v>125</v>
      </c>
      <c r="D75" s="36">
        <v>543</v>
      </c>
      <c r="E75" s="35" t="s">
        <v>340</v>
      </c>
      <c r="F75" s="36">
        <f>660+1469</f>
        <v>2129</v>
      </c>
      <c r="G75" s="35" t="s">
        <v>125</v>
      </c>
      <c r="H75" s="36">
        <v>730</v>
      </c>
      <c r="I75" s="35" t="s">
        <v>125</v>
      </c>
      <c r="J75" s="36">
        <v>1670</v>
      </c>
      <c r="K75" s="35" t="s">
        <v>125</v>
      </c>
      <c r="L75" s="36">
        <v>1197</v>
      </c>
      <c r="M75" s="6" t="s">
        <v>125</v>
      </c>
      <c r="N75" s="24">
        <v>1479</v>
      </c>
      <c r="O75" s="6" t="s">
        <v>352</v>
      </c>
      <c r="P75" s="24">
        <f>919+659</f>
        <v>1578</v>
      </c>
      <c r="Q75" s="24">
        <f>SUM(D75,F75,H75,J75,L75,N75,P75)</f>
        <v>9326</v>
      </c>
    </row>
    <row r="76" spans="1:17" ht="14">
      <c r="A76" s="288"/>
      <c r="B76" s="55" t="s">
        <v>18</v>
      </c>
      <c r="C76" s="50"/>
      <c r="D76" s="52">
        <f>SUM(D73:D75)</f>
        <v>543</v>
      </c>
      <c r="E76" s="50"/>
      <c r="F76" s="52">
        <f>SUM(F73:F75)</f>
        <v>2129</v>
      </c>
      <c r="G76" s="50"/>
      <c r="H76" s="52">
        <f>SUM(H73:H75)</f>
        <v>730</v>
      </c>
      <c r="I76" s="50"/>
      <c r="J76" s="52">
        <f>SUM(J73:J75)</f>
        <v>1670</v>
      </c>
      <c r="K76" s="50"/>
      <c r="L76" s="52">
        <f>SUM(L73:L75)</f>
        <v>1197</v>
      </c>
      <c r="M76" s="50"/>
      <c r="N76" s="52">
        <f>SUM(N73:N75)</f>
        <v>1479</v>
      </c>
      <c r="O76" s="50"/>
      <c r="P76" s="52">
        <f>SUM(P73:P75)</f>
        <v>1578</v>
      </c>
      <c r="Q76" s="52">
        <f>SUM(Q73:Q75)</f>
        <v>9326</v>
      </c>
    </row>
    <row r="77" spans="1:17" ht="14">
      <c r="A77" s="288"/>
      <c r="B77" s="1" t="s">
        <v>27</v>
      </c>
      <c r="C77" s="35"/>
      <c r="D77" s="36"/>
      <c r="E77" s="35"/>
      <c r="F77" s="36"/>
      <c r="G77" s="35"/>
      <c r="H77" s="36"/>
      <c r="I77" s="35"/>
      <c r="J77" s="36"/>
      <c r="K77" s="35"/>
      <c r="L77" s="36"/>
      <c r="M77" s="6"/>
      <c r="N77" s="24"/>
      <c r="O77" s="6"/>
      <c r="P77" s="24"/>
      <c r="Q77" s="24">
        <f>SUM(D77,F77,H77,J77,L77,N77,P77)</f>
        <v>0</v>
      </c>
    </row>
    <row r="78" spans="1:17" ht="14">
      <c r="A78" s="288"/>
      <c r="B78" s="1" t="s">
        <v>29</v>
      </c>
      <c r="C78" s="35"/>
      <c r="D78" s="36"/>
      <c r="E78" s="35"/>
      <c r="F78" s="36"/>
      <c r="G78" s="35"/>
      <c r="H78" s="36"/>
      <c r="I78" s="35"/>
      <c r="J78" s="36"/>
      <c r="K78" s="35"/>
      <c r="L78" s="36"/>
      <c r="M78" s="6"/>
      <c r="N78" s="24"/>
      <c r="O78" s="6"/>
      <c r="P78" s="24"/>
      <c r="Q78" s="24">
        <f t="shared" ref="Q78:Q84" si="14">SUM(D78,F78,H78,J78,L78,N78,P78)</f>
        <v>0</v>
      </c>
    </row>
    <row r="79" spans="1:17" ht="14">
      <c r="A79" s="288"/>
      <c r="B79" s="1" t="s">
        <v>20</v>
      </c>
      <c r="C79" s="35"/>
      <c r="D79" s="36"/>
      <c r="E79" s="35"/>
      <c r="F79" s="36"/>
      <c r="G79" s="35"/>
      <c r="H79" s="36"/>
      <c r="I79" s="35"/>
      <c r="J79" s="36"/>
      <c r="K79" s="35"/>
      <c r="L79" s="36"/>
      <c r="M79" s="6"/>
      <c r="N79" s="24"/>
      <c r="O79" s="6"/>
      <c r="P79" s="24"/>
      <c r="Q79" s="24">
        <f t="shared" si="14"/>
        <v>0</v>
      </c>
    </row>
    <row r="80" spans="1:17" ht="14">
      <c r="A80" s="288"/>
      <c r="B80" s="1" t="s">
        <v>21</v>
      </c>
      <c r="C80" s="35"/>
      <c r="D80" s="36"/>
      <c r="E80" s="35"/>
      <c r="F80" s="36"/>
      <c r="G80" s="35"/>
      <c r="H80" s="36"/>
      <c r="I80" s="35"/>
      <c r="J80" s="36"/>
      <c r="K80" s="35"/>
      <c r="L80" s="36"/>
      <c r="M80" s="6"/>
      <c r="N80" s="24"/>
      <c r="O80" s="6"/>
      <c r="P80" s="24"/>
      <c r="Q80" s="24">
        <f t="shared" si="14"/>
        <v>0</v>
      </c>
    </row>
    <row r="81" spans="1:17" ht="14">
      <c r="A81" s="288"/>
      <c r="B81" s="1" t="s">
        <v>22</v>
      </c>
      <c r="C81" s="35"/>
      <c r="D81" s="36"/>
      <c r="E81" s="35"/>
      <c r="F81" s="36"/>
      <c r="G81" s="35"/>
      <c r="H81" s="36"/>
      <c r="I81" s="35"/>
      <c r="J81" s="36"/>
      <c r="K81" s="35"/>
      <c r="L81" s="36"/>
      <c r="M81" s="6"/>
      <c r="N81" s="24"/>
      <c r="O81" s="6"/>
      <c r="P81" s="24"/>
      <c r="Q81" s="24">
        <f t="shared" si="14"/>
        <v>0</v>
      </c>
    </row>
    <row r="82" spans="1:17" ht="14">
      <c r="A82" s="288"/>
      <c r="B82" s="1" t="s">
        <v>23</v>
      </c>
      <c r="C82" s="35" t="s">
        <v>351</v>
      </c>
      <c r="D82" s="36">
        <f>7414-3000</f>
        <v>4414</v>
      </c>
      <c r="E82" s="35"/>
      <c r="F82" s="36"/>
      <c r="G82" s="35"/>
      <c r="H82" s="36"/>
      <c r="I82" s="35"/>
      <c r="J82" s="36"/>
      <c r="K82" s="35"/>
      <c r="L82" s="36"/>
      <c r="M82" s="6"/>
      <c r="N82" s="24"/>
      <c r="O82" s="6"/>
      <c r="P82" s="24"/>
      <c r="Q82" s="24">
        <f t="shared" si="14"/>
        <v>4414</v>
      </c>
    </row>
    <row r="83" spans="1:17" ht="14">
      <c r="A83" s="288"/>
      <c r="B83" s="1" t="s">
        <v>19</v>
      </c>
      <c r="C83" s="35"/>
      <c r="D83" s="36"/>
      <c r="E83" s="35"/>
      <c r="F83" s="36"/>
      <c r="G83" s="35"/>
      <c r="H83" s="36"/>
      <c r="I83" s="35"/>
      <c r="J83" s="36"/>
      <c r="K83" s="35"/>
      <c r="L83" s="36"/>
      <c r="M83" s="6"/>
      <c r="N83" s="24"/>
      <c r="O83" s="6"/>
      <c r="P83" s="24"/>
      <c r="Q83" s="24">
        <f t="shared" si="14"/>
        <v>0</v>
      </c>
    </row>
    <row r="84" spans="1:17" ht="14">
      <c r="A84" s="288"/>
      <c r="B84" s="1" t="s">
        <v>30</v>
      </c>
      <c r="C84" s="35"/>
      <c r="D84" s="36"/>
      <c r="E84" s="35"/>
      <c r="F84" s="36"/>
      <c r="G84" s="35"/>
      <c r="H84" s="36"/>
      <c r="I84" s="35"/>
      <c r="J84" s="36"/>
      <c r="K84" s="35"/>
      <c r="L84" s="36"/>
      <c r="M84" s="6"/>
      <c r="N84" s="24"/>
      <c r="O84" s="6"/>
      <c r="P84" s="24"/>
      <c r="Q84" s="24">
        <f t="shared" si="14"/>
        <v>0</v>
      </c>
    </row>
    <row r="85" spans="1:17" ht="14">
      <c r="A85" s="289"/>
      <c r="B85" s="55" t="s">
        <v>18</v>
      </c>
      <c r="C85" s="52"/>
      <c r="D85" s="52">
        <f>SUM(D77:D84)</f>
        <v>4414</v>
      </c>
      <c r="E85" s="52"/>
      <c r="F85" s="52">
        <f>SUM(F77:F84)</f>
        <v>0</v>
      </c>
      <c r="G85" s="52"/>
      <c r="H85" s="52">
        <f>SUM(H77:H84)</f>
        <v>0</v>
      </c>
      <c r="I85" s="52"/>
      <c r="J85" s="52">
        <f>SUM(J77:J84)</f>
        <v>0</v>
      </c>
      <c r="K85" s="52"/>
      <c r="L85" s="52">
        <f>SUM(L77:L84)</f>
        <v>0</v>
      </c>
      <c r="M85" s="52"/>
      <c r="N85" s="52">
        <f>SUM(N77:N84)</f>
        <v>0</v>
      </c>
      <c r="O85" s="52"/>
      <c r="P85" s="52">
        <f>SUM(P77:P84)</f>
        <v>0</v>
      </c>
      <c r="Q85" s="52">
        <f>SUM(Q77:Q84)</f>
        <v>4414</v>
      </c>
    </row>
    <row r="86" spans="1:17">
      <c r="A86" s="53" t="s">
        <v>24</v>
      </c>
      <c r="B86" s="54"/>
      <c r="C86" s="52"/>
      <c r="D86" s="52">
        <f>D76+D85</f>
        <v>4957</v>
      </c>
      <c r="E86" s="52"/>
      <c r="F86" s="52">
        <f>F76+F85</f>
        <v>2129</v>
      </c>
      <c r="G86" s="52"/>
      <c r="H86" s="52">
        <f>H76+H85</f>
        <v>730</v>
      </c>
      <c r="I86" s="52"/>
      <c r="J86" s="52">
        <f>J76+J85</f>
        <v>1670</v>
      </c>
      <c r="K86" s="52"/>
      <c r="L86" s="52">
        <f>L76+L85</f>
        <v>1197</v>
      </c>
      <c r="M86" s="52"/>
      <c r="N86" s="52">
        <f>N76+N85</f>
        <v>1479</v>
      </c>
      <c r="O86" s="52"/>
      <c r="P86" s="52">
        <f>P76+P85</f>
        <v>1578</v>
      </c>
      <c r="Q86" s="52">
        <f>Q76+Q85</f>
        <v>13740</v>
      </c>
    </row>
    <row r="87" spans="1:17">
      <c r="A87" s="57" t="s">
        <v>25</v>
      </c>
      <c r="B87" s="56"/>
      <c r="C87" s="58"/>
      <c r="D87" s="58">
        <f>D68+D72-D86</f>
        <v>58706</v>
      </c>
      <c r="E87" s="58"/>
      <c r="F87" s="58">
        <f>F68+F72-F86</f>
        <v>56577</v>
      </c>
      <c r="G87" s="58"/>
      <c r="H87" s="58">
        <f>H68+H72-H86</f>
        <v>55847</v>
      </c>
      <c r="I87" s="58"/>
      <c r="J87" s="58">
        <f>J68+J72-J86</f>
        <v>54177</v>
      </c>
      <c r="K87" s="58"/>
      <c r="L87" s="58">
        <f>L68+L72-L86</f>
        <v>52980</v>
      </c>
      <c r="M87" s="58"/>
      <c r="N87" s="58">
        <f>N68+N72-N86</f>
        <v>51501</v>
      </c>
      <c r="O87" s="58"/>
      <c r="P87" s="58">
        <f>P68+P72-P86</f>
        <v>49923</v>
      </c>
      <c r="Q87" s="58">
        <f>Q68+Q72-Q86</f>
        <v>49923</v>
      </c>
    </row>
    <row r="88" spans="1:17">
      <c r="A88" s="13" t="s">
        <v>12</v>
      </c>
      <c r="B88" s="14"/>
      <c r="C88" s="26"/>
      <c r="D88" s="27"/>
      <c r="E88" s="26"/>
      <c r="F88" s="27"/>
      <c r="G88" s="26"/>
      <c r="H88" s="27"/>
      <c r="I88" s="26"/>
      <c r="J88" s="27"/>
      <c r="K88" s="26"/>
      <c r="L88" s="27"/>
      <c r="M88" s="13"/>
      <c r="N88" s="14"/>
      <c r="O88" s="13"/>
      <c r="P88" s="14"/>
      <c r="Q88" s="7"/>
    </row>
    <row r="89" spans="1:17">
      <c r="A89" s="17"/>
      <c r="B89" s="18"/>
      <c r="C89" s="28"/>
      <c r="D89" s="29"/>
      <c r="E89" s="28"/>
      <c r="F89" s="29"/>
      <c r="G89" s="28"/>
      <c r="H89" s="29"/>
      <c r="I89" s="28"/>
      <c r="J89" s="29"/>
      <c r="K89" s="28"/>
      <c r="L89" s="29"/>
      <c r="M89" s="17"/>
      <c r="N89" s="18"/>
      <c r="O89" s="17"/>
      <c r="P89" s="18"/>
      <c r="Q89" s="19"/>
    </row>
    <row r="90" spans="1:17">
      <c r="A90" s="17"/>
      <c r="B90" s="18"/>
      <c r="C90" s="28"/>
      <c r="D90" s="29"/>
      <c r="E90" s="28"/>
      <c r="F90" s="29"/>
      <c r="G90" s="28"/>
      <c r="H90" s="29"/>
      <c r="I90" s="28"/>
      <c r="J90" s="29"/>
      <c r="K90" s="28"/>
      <c r="L90" s="29"/>
      <c r="M90" s="17"/>
      <c r="N90" s="18"/>
      <c r="O90" s="17"/>
      <c r="P90" s="18"/>
      <c r="Q90" s="19"/>
    </row>
    <row r="91" spans="1:17">
      <c r="A91" s="17"/>
      <c r="B91" s="18"/>
      <c r="C91" s="28"/>
      <c r="D91" s="29"/>
      <c r="E91" s="28"/>
      <c r="F91" s="29"/>
      <c r="G91" s="28"/>
      <c r="H91" s="29"/>
      <c r="I91" s="28"/>
      <c r="J91" s="29"/>
      <c r="K91" s="28"/>
      <c r="L91" s="29"/>
      <c r="M91" s="17"/>
      <c r="N91" s="18"/>
      <c r="O91" s="17"/>
      <c r="P91" s="18"/>
      <c r="Q91" s="19"/>
    </row>
    <row r="92" spans="1:17">
      <c r="A92" s="17"/>
      <c r="B92" s="18"/>
      <c r="C92" s="28"/>
      <c r="D92" s="29"/>
      <c r="E92" s="28"/>
      <c r="F92" s="29"/>
      <c r="G92" s="28"/>
      <c r="H92" s="29"/>
      <c r="I92" s="28"/>
      <c r="J92" s="29"/>
      <c r="K92" s="28"/>
      <c r="L92" s="29"/>
      <c r="M92" s="17"/>
      <c r="N92" s="18"/>
      <c r="O92" s="17"/>
      <c r="P92" s="18"/>
      <c r="Q92" s="19"/>
    </row>
    <row r="93" spans="1:17">
      <c r="A93" s="17"/>
      <c r="B93" s="18"/>
      <c r="C93" s="28"/>
      <c r="D93" s="29"/>
      <c r="E93" s="28"/>
      <c r="F93" s="29"/>
      <c r="G93" s="28"/>
      <c r="H93" s="29"/>
      <c r="I93" s="28"/>
      <c r="J93" s="29"/>
      <c r="K93" s="28"/>
      <c r="L93" s="29"/>
      <c r="M93" s="17"/>
      <c r="N93" s="18"/>
      <c r="O93" s="17"/>
      <c r="P93" s="18"/>
      <c r="Q93" s="19"/>
    </row>
    <row r="94" spans="1:17">
      <c r="A94" s="17"/>
      <c r="B94" s="18"/>
      <c r="C94" s="28"/>
      <c r="D94" s="29"/>
      <c r="E94" s="28"/>
      <c r="F94" s="29"/>
      <c r="G94" s="28"/>
      <c r="H94" s="29"/>
      <c r="I94" s="28"/>
      <c r="J94" s="29"/>
      <c r="K94" s="28"/>
      <c r="L94" s="29"/>
      <c r="M94" s="17"/>
      <c r="N94" s="18"/>
      <c r="O94" s="17"/>
      <c r="P94" s="18"/>
      <c r="Q94" s="19"/>
    </row>
    <row r="95" spans="1:17">
      <c r="A95" s="15"/>
      <c r="B95" s="16"/>
      <c r="C95" s="30"/>
      <c r="D95" s="31"/>
      <c r="E95" s="30"/>
      <c r="F95" s="31"/>
      <c r="G95" s="30"/>
      <c r="H95" s="31"/>
      <c r="I95" s="30"/>
      <c r="J95" s="31"/>
      <c r="K95" s="30"/>
      <c r="L95" s="31"/>
      <c r="M95" s="15"/>
      <c r="N95" s="16"/>
      <c r="O95" s="15"/>
      <c r="P95" s="16"/>
      <c r="Q95" s="5"/>
    </row>
    <row r="97" spans="1:17">
      <c r="A97" s="21" t="str">
        <f>A1</f>
        <v>2021年</v>
      </c>
      <c r="B97" s="21"/>
      <c r="C97" s="21" t="str">
        <f>C1</f>
        <v>8月</v>
      </c>
      <c r="D97" s="4" t="s">
        <v>45</v>
      </c>
    </row>
    <row r="98" spans="1:17" ht="11.25" customHeight="1">
      <c r="A98" s="283"/>
      <c r="B98" s="284"/>
      <c r="C98" s="32">
        <v>22</v>
      </c>
      <c r="D98" s="12" t="s">
        <v>33</v>
      </c>
      <c r="E98" s="33">
        <v>23</v>
      </c>
      <c r="F98" s="22" t="s">
        <v>34</v>
      </c>
      <c r="G98" s="33">
        <v>24</v>
      </c>
      <c r="H98" s="22" t="s">
        <v>37</v>
      </c>
      <c r="I98" s="33">
        <v>25</v>
      </c>
      <c r="J98" s="22" t="s">
        <v>38</v>
      </c>
      <c r="K98" s="33">
        <v>26</v>
      </c>
      <c r="L98" s="22" t="s">
        <v>39</v>
      </c>
      <c r="M98" s="2">
        <v>27</v>
      </c>
      <c r="N98" s="22" t="s">
        <v>40</v>
      </c>
      <c r="O98" s="2">
        <v>28</v>
      </c>
      <c r="P98" s="22" t="s">
        <v>41</v>
      </c>
      <c r="Q98" s="290" t="s">
        <v>42</v>
      </c>
    </row>
    <row r="99" spans="1:17" ht="11.25" customHeight="1">
      <c r="A99" s="285"/>
      <c r="B99" s="286"/>
      <c r="C99" s="34" t="s">
        <v>31</v>
      </c>
      <c r="D99" s="34" t="s">
        <v>32</v>
      </c>
      <c r="E99" s="34" t="s">
        <v>31</v>
      </c>
      <c r="F99" s="34" t="s">
        <v>32</v>
      </c>
      <c r="G99" s="34" t="s">
        <v>31</v>
      </c>
      <c r="H99" s="34" t="s">
        <v>32</v>
      </c>
      <c r="I99" s="34" t="s">
        <v>31</v>
      </c>
      <c r="J99" s="34" t="s">
        <v>32</v>
      </c>
      <c r="K99" s="34" t="s">
        <v>31</v>
      </c>
      <c r="L99" s="34" t="s">
        <v>32</v>
      </c>
      <c r="M99" s="11" t="s">
        <v>31</v>
      </c>
      <c r="N99" s="11" t="s">
        <v>32</v>
      </c>
      <c r="O99" s="11" t="s">
        <v>31</v>
      </c>
      <c r="P99" s="11" t="s">
        <v>32</v>
      </c>
      <c r="Q99" s="291"/>
    </row>
    <row r="100" spans="1:17">
      <c r="A100" s="53" t="s">
        <v>13</v>
      </c>
      <c r="B100" s="54"/>
      <c r="C100" s="50"/>
      <c r="D100" s="51">
        <f>P87</f>
        <v>49923</v>
      </c>
      <c r="E100" s="50"/>
      <c r="F100" s="52">
        <f>D119</f>
        <v>48780</v>
      </c>
      <c r="G100" s="50"/>
      <c r="H100" s="52">
        <f>F119</f>
        <v>48185</v>
      </c>
      <c r="I100" s="50"/>
      <c r="J100" s="52">
        <f>H119</f>
        <v>45244</v>
      </c>
      <c r="K100" s="50"/>
      <c r="L100" s="52">
        <f>J119</f>
        <v>37962</v>
      </c>
      <c r="M100" s="50"/>
      <c r="N100" s="52">
        <f>L119</f>
        <v>37598</v>
      </c>
      <c r="O100" s="50"/>
      <c r="P100" s="52">
        <f>N119</f>
        <v>37183</v>
      </c>
      <c r="Q100" s="51">
        <f>D100</f>
        <v>49923</v>
      </c>
    </row>
    <row r="101" spans="1:17" ht="13" customHeight="1">
      <c r="A101" s="280" t="s">
        <v>36</v>
      </c>
      <c r="B101" s="5" t="s">
        <v>55</v>
      </c>
      <c r="C101" s="35"/>
      <c r="D101" s="36"/>
      <c r="E101" s="35"/>
      <c r="F101" s="36"/>
      <c r="G101" s="35"/>
      <c r="H101" s="36"/>
      <c r="I101" s="35"/>
      <c r="J101" s="36"/>
      <c r="K101" s="35"/>
      <c r="L101" s="36"/>
      <c r="M101" s="6"/>
      <c r="N101" s="24"/>
      <c r="O101" s="6"/>
      <c r="P101" s="24"/>
      <c r="Q101" s="24">
        <f>SUM(D101,F101,H101,J101,L101,N101,P101)</f>
        <v>0</v>
      </c>
    </row>
    <row r="102" spans="1:17">
      <c r="A102" s="281"/>
      <c r="B102" s="6" t="s">
        <v>11</v>
      </c>
      <c r="C102" s="35"/>
      <c r="D102" s="36"/>
      <c r="E102" s="35"/>
      <c r="F102" s="36"/>
      <c r="G102" s="35"/>
      <c r="H102" s="36"/>
      <c r="I102" s="35"/>
      <c r="J102" s="36"/>
      <c r="K102" s="35"/>
      <c r="L102" s="36"/>
      <c r="M102" s="6"/>
      <c r="N102" s="24"/>
      <c r="O102" s="6"/>
      <c r="P102" s="24"/>
      <c r="Q102" s="24">
        <f>SUM(D102,F102,H102,J102,L102,N102,P102)</f>
        <v>0</v>
      </c>
    </row>
    <row r="103" spans="1:17">
      <c r="A103" s="282"/>
      <c r="B103" s="7" t="s">
        <v>14</v>
      </c>
      <c r="C103" s="35"/>
      <c r="D103" s="36"/>
      <c r="E103" s="35"/>
      <c r="F103" s="36"/>
      <c r="G103" s="35"/>
      <c r="H103" s="36"/>
      <c r="I103" s="35"/>
      <c r="J103" s="36"/>
      <c r="K103" s="35"/>
      <c r="L103" s="36"/>
      <c r="M103" s="6"/>
      <c r="N103" s="24"/>
      <c r="O103" s="6"/>
      <c r="P103" s="24"/>
      <c r="Q103" s="24">
        <f>SUM(D103,F103,H103,J103,L103,N103,P103)</f>
        <v>0</v>
      </c>
    </row>
    <row r="104" spans="1:17">
      <c r="A104" s="53" t="s">
        <v>15</v>
      </c>
      <c r="B104" s="54"/>
      <c r="C104" s="50"/>
      <c r="D104" s="52">
        <f>SUM(D101:D103)</f>
        <v>0</v>
      </c>
      <c r="E104" s="50"/>
      <c r="F104" s="52">
        <f>SUM(F101:F103)</f>
        <v>0</v>
      </c>
      <c r="G104" s="50"/>
      <c r="H104" s="52">
        <f>SUM(H101:H103)</f>
        <v>0</v>
      </c>
      <c r="I104" s="50"/>
      <c r="J104" s="52">
        <f>SUM(J101:J103)</f>
        <v>0</v>
      </c>
      <c r="K104" s="50"/>
      <c r="L104" s="52">
        <f>SUM(L101:L103)</f>
        <v>0</v>
      </c>
      <c r="M104" s="50"/>
      <c r="N104" s="52">
        <f>SUM(N101:N103)</f>
        <v>0</v>
      </c>
      <c r="O104" s="50"/>
      <c r="P104" s="52">
        <f>SUM(P101:P103)</f>
        <v>0</v>
      </c>
      <c r="Q104" s="52">
        <f>SUM(Q101:Q103)</f>
        <v>0</v>
      </c>
    </row>
    <row r="105" spans="1:17" ht="13" customHeight="1">
      <c r="A105" s="287" t="s">
        <v>28</v>
      </c>
      <c r="B105" s="1" t="s">
        <v>16</v>
      </c>
      <c r="C105" s="35"/>
      <c r="D105" s="36"/>
      <c r="E105" s="35"/>
      <c r="F105" s="36"/>
      <c r="G105" s="35"/>
      <c r="H105" s="36"/>
      <c r="I105" s="35"/>
      <c r="J105" s="36"/>
      <c r="K105" s="35"/>
      <c r="L105" s="36"/>
      <c r="M105" s="6"/>
      <c r="N105" s="24"/>
      <c r="O105" s="6"/>
      <c r="P105" s="24"/>
      <c r="Q105" s="24">
        <f>SUM(D105,F105,H105,J105,L105,N105,P105)</f>
        <v>0</v>
      </c>
    </row>
    <row r="106" spans="1:17" ht="13" customHeight="1">
      <c r="A106" s="288"/>
      <c r="B106" s="1" t="s">
        <v>17</v>
      </c>
      <c r="C106" s="35"/>
      <c r="D106" s="36"/>
      <c r="E106" s="35"/>
      <c r="F106" s="36"/>
      <c r="G106" s="35" t="s">
        <v>354</v>
      </c>
      <c r="H106" s="36">
        <v>150</v>
      </c>
      <c r="I106" s="35"/>
      <c r="J106" s="36"/>
      <c r="K106" s="35"/>
      <c r="L106" s="36"/>
      <c r="M106" s="6"/>
      <c r="N106" s="24"/>
      <c r="O106" s="6"/>
      <c r="P106" s="24"/>
      <c r="Q106" s="24">
        <f>SUM(D106,F106,H106,J106,L106,N106,P106)</f>
        <v>150</v>
      </c>
    </row>
    <row r="107" spans="1:17" ht="13" customHeight="1">
      <c r="A107" s="288"/>
      <c r="B107" s="1" t="s">
        <v>26</v>
      </c>
      <c r="C107" s="35" t="s">
        <v>138</v>
      </c>
      <c r="D107" s="36">
        <v>1143</v>
      </c>
      <c r="E107" s="35" t="s">
        <v>144</v>
      </c>
      <c r="F107" s="36">
        <v>595</v>
      </c>
      <c r="G107" s="35" t="s">
        <v>355</v>
      </c>
      <c r="H107" s="36">
        <f>652+439</f>
        <v>1091</v>
      </c>
      <c r="I107" s="35" t="s">
        <v>125</v>
      </c>
      <c r="J107" s="36">
        <v>1972</v>
      </c>
      <c r="K107" s="35" t="s">
        <v>125</v>
      </c>
      <c r="L107" s="36">
        <v>364</v>
      </c>
      <c r="M107" s="6" t="s">
        <v>125</v>
      </c>
      <c r="N107" s="24">
        <v>415</v>
      </c>
      <c r="O107" s="6" t="s">
        <v>125</v>
      </c>
      <c r="P107" s="24">
        <v>439</v>
      </c>
      <c r="Q107" s="24">
        <f>SUM(D107,F107,H107,J107,L107,N107,P107)</f>
        <v>6019</v>
      </c>
    </row>
    <row r="108" spans="1:17" ht="14">
      <c r="A108" s="288"/>
      <c r="B108" s="55" t="s">
        <v>18</v>
      </c>
      <c r="C108" s="50"/>
      <c r="D108" s="52">
        <f>SUM(D105:D107)</f>
        <v>1143</v>
      </c>
      <c r="E108" s="50"/>
      <c r="F108" s="52">
        <f>SUM(F105:F107)</f>
        <v>595</v>
      </c>
      <c r="G108" s="50"/>
      <c r="H108" s="52">
        <f>SUM(H105:H107)</f>
        <v>1241</v>
      </c>
      <c r="I108" s="50"/>
      <c r="J108" s="52">
        <f>SUM(J105:J107)</f>
        <v>1972</v>
      </c>
      <c r="K108" s="50"/>
      <c r="L108" s="52">
        <f>SUM(L105:L107)</f>
        <v>364</v>
      </c>
      <c r="M108" s="50"/>
      <c r="N108" s="52">
        <f>SUM(N105:N107)</f>
        <v>415</v>
      </c>
      <c r="O108" s="50"/>
      <c r="P108" s="52">
        <f>SUM(P105:P107)</f>
        <v>439</v>
      </c>
      <c r="Q108" s="52">
        <f>SUM(Q105:Q107)</f>
        <v>6169</v>
      </c>
    </row>
    <row r="109" spans="1:17" ht="14">
      <c r="A109" s="288"/>
      <c r="B109" s="1" t="s">
        <v>27</v>
      </c>
      <c r="C109" s="35"/>
      <c r="D109" s="36"/>
      <c r="E109" s="35"/>
      <c r="F109" s="36"/>
      <c r="G109" s="35"/>
      <c r="H109" s="36"/>
      <c r="I109" s="35"/>
      <c r="J109" s="36"/>
      <c r="K109" s="35"/>
      <c r="L109" s="36"/>
      <c r="M109" s="6"/>
      <c r="N109" s="24"/>
      <c r="O109" s="6"/>
      <c r="P109" s="24"/>
      <c r="Q109" s="24">
        <f t="shared" ref="Q109:Q116" si="15">SUM(D109,F109,H109,J109,L109,N109,P109)</f>
        <v>0</v>
      </c>
    </row>
    <row r="110" spans="1:17" ht="14">
      <c r="A110" s="288"/>
      <c r="B110" s="1" t="s">
        <v>29</v>
      </c>
      <c r="C110" s="35"/>
      <c r="D110" s="36"/>
      <c r="E110" s="35"/>
      <c r="F110" s="36"/>
      <c r="G110" s="35"/>
      <c r="H110" s="36"/>
      <c r="I110" s="35"/>
      <c r="J110" s="36"/>
      <c r="K110" s="35"/>
      <c r="L110" s="36"/>
      <c r="M110" s="35"/>
      <c r="N110" s="36"/>
      <c r="O110" s="6"/>
      <c r="P110" s="24"/>
      <c r="Q110" s="24">
        <f t="shared" si="15"/>
        <v>0</v>
      </c>
    </row>
    <row r="111" spans="1:17" ht="14">
      <c r="A111" s="288"/>
      <c r="B111" s="1" t="s">
        <v>20</v>
      </c>
      <c r="C111" s="35"/>
      <c r="D111" s="36"/>
      <c r="E111" s="35"/>
      <c r="F111" s="36"/>
      <c r="G111" s="35"/>
      <c r="H111" s="36"/>
      <c r="I111" s="35"/>
      <c r="J111" s="36"/>
      <c r="K111" s="35"/>
      <c r="L111" s="36"/>
      <c r="M111" s="35"/>
      <c r="N111" s="36"/>
      <c r="O111" s="6"/>
      <c r="P111" s="24"/>
      <c r="Q111" s="24">
        <f t="shared" si="15"/>
        <v>0</v>
      </c>
    </row>
    <row r="112" spans="1:17" ht="14">
      <c r="A112" s="288"/>
      <c r="B112" s="1" t="s">
        <v>21</v>
      </c>
      <c r="C112" s="35"/>
      <c r="D112" s="36"/>
      <c r="E112" s="35"/>
      <c r="F112" s="36"/>
      <c r="G112" s="35"/>
      <c r="H112" s="36"/>
      <c r="I112" s="35"/>
      <c r="J112" s="36"/>
      <c r="K112" s="35"/>
      <c r="L112" s="36"/>
      <c r="M112" s="6"/>
      <c r="N112" s="24"/>
      <c r="O112" s="6"/>
      <c r="P112" s="24"/>
      <c r="Q112" s="24">
        <f t="shared" si="15"/>
        <v>0</v>
      </c>
    </row>
    <row r="113" spans="1:17" ht="14">
      <c r="A113" s="288"/>
      <c r="B113" s="1" t="s">
        <v>22</v>
      </c>
      <c r="C113" s="35"/>
      <c r="D113" s="36"/>
      <c r="E113" s="35"/>
      <c r="F113" s="36"/>
      <c r="G113" s="35" t="s">
        <v>353</v>
      </c>
      <c r="H113" s="36">
        <v>1700</v>
      </c>
      <c r="I113" s="35"/>
      <c r="J113" s="36"/>
      <c r="K113" s="35"/>
      <c r="L113" s="36"/>
      <c r="M113" s="6"/>
      <c r="N113" s="24"/>
      <c r="O113" s="6"/>
      <c r="P113" s="24"/>
      <c r="Q113" s="24">
        <f t="shared" si="15"/>
        <v>1700</v>
      </c>
    </row>
    <row r="114" spans="1:17" ht="14">
      <c r="A114" s="288"/>
      <c r="B114" s="1" t="s">
        <v>23</v>
      </c>
      <c r="C114" s="35"/>
      <c r="D114" s="36"/>
      <c r="E114" s="35"/>
      <c r="F114" s="36"/>
      <c r="G114" s="35"/>
      <c r="H114" s="36"/>
      <c r="I114" s="35"/>
      <c r="J114" s="36"/>
      <c r="K114" s="35"/>
      <c r="L114" s="36"/>
      <c r="M114" s="6"/>
      <c r="N114" s="24"/>
      <c r="O114" s="6"/>
      <c r="P114" s="24"/>
      <c r="Q114" s="24">
        <f t="shared" si="15"/>
        <v>0</v>
      </c>
    </row>
    <row r="115" spans="1:17" ht="14">
      <c r="A115" s="288"/>
      <c r="B115" s="1" t="s">
        <v>19</v>
      </c>
      <c r="C115" s="35"/>
      <c r="D115" s="36"/>
      <c r="E115" s="35"/>
      <c r="F115" s="36"/>
      <c r="G115" s="35"/>
      <c r="H115" s="36"/>
      <c r="I115" s="35" t="s">
        <v>306</v>
      </c>
      <c r="J115" s="36">
        <v>5310</v>
      </c>
      <c r="K115" s="35"/>
      <c r="L115" s="36"/>
      <c r="M115" s="6"/>
      <c r="N115" s="24"/>
      <c r="O115" s="6"/>
      <c r="P115" s="24"/>
      <c r="Q115" s="24">
        <f t="shared" si="15"/>
        <v>5310</v>
      </c>
    </row>
    <row r="116" spans="1:17" ht="14">
      <c r="A116" s="288"/>
      <c r="B116" s="1" t="s">
        <v>30</v>
      </c>
      <c r="C116" s="35"/>
      <c r="D116" s="36"/>
      <c r="E116" s="35"/>
      <c r="F116" s="36"/>
      <c r="G116" s="35"/>
      <c r="H116" s="36"/>
      <c r="I116" s="35"/>
      <c r="J116" s="36"/>
      <c r="K116" s="35"/>
      <c r="L116" s="36"/>
      <c r="M116" s="6"/>
      <c r="N116" s="24"/>
      <c r="O116" s="6"/>
      <c r="P116" s="24"/>
      <c r="Q116" s="24">
        <f t="shared" si="15"/>
        <v>0</v>
      </c>
    </row>
    <row r="117" spans="1:17" ht="14">
      <c r="A117" s="289"/>
      <c r="B117" s="55" t="s">
        <v>18</v>
      </c>
      <c r="C117" s="52"/>
      <c r="D117" s="52">
        <f>SUM(D109:D116)</f>
        <v>0</v>
      </c>
      <c r="E117" s="52"/>
      <c r="F117" s="52">
        <f>SUM(F109:F116)</f>
        <v>0</v>
      </c>
      <c r="G117" s="52"/>
      <c r="H117" s="52">
        <f>SUM(H109:H116)</f>
        <v>1700</v>
      </c>
      <c r="I117" s="52"/>
      <c r="J117" s="52">
        <f>SUM(J109:J116)</f>
        <v>5310</v>
      </c>
      <c r="K117" s="52"/>
      <c r="L117" s="52">
        <f>SUM(L109:L116)</f>
        <v>0</v>
      </c>
      <c r="M117" s="52"/>
      <c r="N117" s="52">
        <f>SUM(N109:N116)</f>
        <v>0</v>
      </c>
      <c r="O117" s="52"/>
      <c r="P117" s="52">
        <f>SUM(P109:P116)</f>
        <v>0</v>
      </c>
      <c r="Q117" s="52">
        <f>SUM(Q109:Q116)</f>
        <v>7010</v>
      </c>
    </row>
    <row r="118" spans="1:17">
      <c r="A118" s="53" t="s">
        <v>24</v>
      </c>
      <c r="B118" s="54"/>
      <c r="C118" s="52"/>
      <c r="D118" s="52">
        <f>D108+D117</f>
        <v>1143</v>
      </c>
      <c r="E118" s="52"/>
      <c r="F118" s="52">
        <f>F108+F117</f>
        <v>595</v>
      </c>
      <c r="G118" s="52"/>
      <c r="H118" s="52">
        <f>H108+H117</f>
        <v>2941</v>
      </c>
      <c r="I118" s="52"/>
      <c r="J118" s="52">
        <f>J108+J117</f>
        <v>7282</v>
      </c>
      <c r="K118" s="52"/>
      <c r="L118" s="52">
        <f>L108+L117</f>
        <v>364</v>
      </c>
      <c r="M118" s="52"/>
      <c r="N118" s="52">
        <f>N108+N117</f>
        <v>415</v>
      </c>
      <c r="O118" s="52"/>
      <c r="P118" s="52">
        <f>P108+P117</f>
        <v>439</v>
      </c>
      <c r="Q118" s="52">
        <f>Q108+Q117</f>
        <v>13179</v>
      </c>
    </row>
    <row r="119" spans="1:17">
      <c r="A119" s="57" t="s">
        <v>25</v>
      </c>
      <c r="B119" s="56"/>
      <c r="C119" s="58"/>
      <c r="D119" s="58">
        <f>D100+D104-D118</f>
        <v>48780</v>
      </c>
      <c r="E119" s="58"/>
      <c r="F119" s="58">
        <f>F100+F104-F118</f>
        <v>48185</v>
      </c>
      <c r="G119" s="58"/>
      <c r="H119" s="58">
        <f>H100+H104-H118</f>
        <v>45244</v>
      </c>
      <c r="I119" s="58"/>
      <c r="J119" s="58">
        <f>J100+J104-J118</f>
        <v>37962</v>
      </c>
      <c r="K119" s="58"/>
      <c r="L119" s="58">
        <f>L100+L104-L118</f>
        <v>37598</v>
      </c>
      <c r="M119" s="58"/>
      <c r="N119" s="58">
        <f>N100+N104-N118</f>
        <v>37183</v>
      </c>
      <c r="O119" s="58"/>
      <c r="P119" s="58">
        <f>P100+P104-P118</f>
        <v>36744</v>
      </c>
      <c r="Q119" s="58">
        <f>Q100+Q104-Q118</f>
        <v>36744</v>
      </c>
    </row>
    <row r="120" spans="1:17">
      <c r="A120" s="13" t="s">
        <v>12</v>
      </c>
      <c r="B120" s="14"/>
      <c r="C120" s="26"/>
      <c r="D120" s="27"/>
      <c r="E120" s="26"/>
      <c r="F120" s="27"/>
      <c r="G120" s="26"/>
      <c r="H120" s="27"/>
      <c r="I120" s="26"/>
      <c r="J120" s="27"/>
      <c r="K120" s="26"/>
      <c r="L120" s="27"/>
      <c r="M120" s="13"/>
      <c r="N120" s="14"/>
      <c r="O120" s="13"/>
      <c r="P120" s="14"/>
      <c r="Q120" s="7"/>
    </row>
    <row r="121" spans="1:17">
      <c r="A121" s="17"/>
      <c r="B121" s="18"/>
      <c r="C121" s="28"/>
      <c r="D121" s="29"/>
      <c r="E121" s="28"/>
      <c r="F121" s="29"/>
      <c r="G121" s="28"/>
      <c r="H121" s="29"/>
      <c r="I121" s="28"/>
      <c r="J121" s="29"/>
      <c r="K121" s="28"/>
      <c r="L121" s="29"/>
      <c r="M121" s="17"/>
      <c r="N121" s="18"/>
      <c r="O121" s="17"/>
      <c r="P121" s="18"/>
      <c r="Q121" s="19"/>
    </row>
    <row r="122" spans="1:17">
      <c r="A122" s="17"/>
      <c r="B122" s="18"/>
      <c r="C122" s="28"/>
      <c r="D122" s="29"/>
      <c r="E122" s="28"/>
      <c r="F122" s="29"/>
      <c r="G122" s="28"/>
      <c r="H122" s="29"/>
      <c r="I122" s="28"/>
      <c r="J122" s="29"/>
      <c r="K122" s="28"/>
      <c r="L122" s="29"/>
      <c r="M122" s="17"/>
      <c r="N122" s="18"/>
      <c r="O122" s="17"/>
      <c r="P122" s="18"/>
      <c r="Q122" s="19"/>
    </row>
    <row r="123" spans="1:17">
      <c r="A123" s="17"/>
      <c r="B123" s="18"/>
      <c r="C123" s="28"/>
      <c r="D123" s="29"/>
      <c r="E123" s="28"/>
      <c r="F123" s="29"/>
      <c r="G123" s="28"/>
      <c r="H123" s="29"/>
      <c r="I123" s="28"/>
      <c r="J123" s="29"/>
      <c r="K123" s="28"/>
      <c r="L123" s="29"/>
      <c r="M123" s="17"/>
      <c r="N123" s="18"/>
      <c r="O123" s="17"/>
      <c r="P123" s="18"/>
      <c r="Q123" s="19"/>
    </row>
    <row r="124" spans="1:17">
      <c r="A124" s="17"/>
      <c r="B124" s="18"/>
      <c r="C124" s="28"/>
      <c r="D124" s="29"/>
      <c r="E124" s="28"/>
      <c r="F124" s="29"/>
      <c r="G124" s="28"/>
      <c r="H124" s="29"/>
      <c r="I124" s="28"/>
      <c r="J124" s="29"/>
      <c r="K124" s="28"/>
      <c r="L124" s="29"/>
      <c r="M124" s="17"/>
      <c r="N124" s="18"/>
      <c r="O124" s="17"/>
      <c r="P124" s="18"/>
      <c r="Q124" s="19"/>
    </row>
    <row r="125" spans="1:17">
      <c r="A125" s="17"/>
      <c r="B125" s="18"/>
      <c r="C125" s="28"/>
      <c r="D125" s="29"/>
      <c r="E125" s="28"/>
      <c r="F125" s="29"/>
      <c r="G125" s="28"/>
      <c r="H125" s="29"/>
      <c r="I125" s="28"/>
      <c r="J125" s="29"/>
      <c r="K125" s="28"/>
      <c r="L125" s="29"/>
      <c r="M125" s="17"/>
      <c r="N125" s="18"/>
      <c r="O125" s="17"/>
      <c r="P125" s="18"/>
      <c r="Q125" s="19"/>
    </row>
    <row r="126" spans="1:17">
      <c r="A126" s="17"/>
      <c r="B126" s="18"/>
      <c r="C126" s="28"/>
      <c r="D126" s="29"/>
      <c r="E126" s="28"/>
      <c r="F126" s="29"/>
      <c r="G126" s="28"/>
      <c r="H126" s="29"/>
      <c r="I126" s="28"/>
      <c r="J126" s="29"/>
      <c r="K126" s="28"/>
      <c r="L126" s="29"/>
      <c r="M126" s="17"/>
      <c r="N126" s="18"/>
      <c r="O126" s="17"/>
      <c r="P126" s="18"/>
      <c r="Q126" s="19"/>
    </row>
    <row r="127" spans="1:17">
      <c r="A127" s="15"/>
      <c r="B127" s="16"/>
      <c r="C127" s="30"/>
      <c r="D127" s="31"/>
      <c r="E127" s="30"/>
      <c r="F127" s="31"/>
      <c r="G127" s="30"/>
      <c r="H127" s="31"/>
      <c r="I127" s="30"/>
      <c r="J127" s="31"/>
      <c r="K127" s="30"/>
      <c r="L127" s="31"/>
      <c r="M127" s="15"/>
      <c r="N127" s="16"/>
      <c r="O127" s="15"/>
      <c r="P127" s="16"/>
      <c r="Q127" s="5"/>
    </row>
    <row r="129" spans="1:17">
      <c r="A129" s="21" t="str">
        <f>A1</f>
        <v>2021年</v>
      </c>
      <c r="B129" s="21"/>
      <c r="C129" s="21" t="str">
        <f>C1</f>
        <v>8月</v>
      </c>
      <c r="D129" s="4" t="s">
        <v>46</v>
      </c>
    </row>
    <row r="130" spans="1:17" ht="11.25" customHeight="1">
      <c r="A130" s="283"/>
      <c r="B130" s="284"/>
      <c r="C130" s="32">
        <v>29</v>
      </c>
      <c r="D130" s="12" t="s">
        <v>33</v>
      </c>
      <c r="E130" s="33">
        <v>30</v>
      </c>
      <c r="F130" s="22" t="s">
        <v>34</v>
      </c>
      <c r="G130" s="33">
        <v>31</v>
      </c>
      <c r="H130" s="22" t="s">
        <v>37</v>
      </c>
      <c r="I130" s="156"/>
      <c r="J130" s="157" t="s">
        <v>38</v>
      </c>
      <c r="K130" s="156"/>
      <c r="L130" s="157" t="s">
        <v>39</v>
      </c>
      <c r="M130" s="156"/>
      <c r="N130" s="157" t="s">
        <v>40</v>
      </c>
      <c r="O130" s="156"/>
      <c r="P130" s="157" t="s">
        <v>41</v>
      </c>
      <c r="Q130" s="290" t="s">
        <v>42</v>
      </c>
    </row>
    <row r="131" spans="1:17" ht="11.25" customHeight="1">
      <c r="A131" s="285"/>
      <c r="B131" s="286"/>
      <c r="C131" s="34" t="s">
        <v>31</v>
      </c>
      <c r="D131" s="34" t="s">
        <v>32</v>
      </c>
      <c r="E131" s="34" t="s">
        <v>31</v>
      </c>
      <c r="F131" s="34" t="s">
        <v>32</v>
      </c>
      <c r="G131" s="34" t="s">
        <v>31</v>
      </c>
      <c r="H131" s="34" t="s">
        <v>32</v>
      </c>
      <c r="I131" s="158" t="s">
        <v>31</v>
      </c>
      <c r="J131" s="158" t="s">
        <v>32</v>
      </c>
      <c r="K131" s="158" t="s">
        <v>31</v>
      </c>
      <c r="L131" s="158" t="s">
        <v>32</v>
      </c>
      <c r="M131" s="158" t="s">
        <v>31</v>
      </c>
      <c r="N131" s="158" t="s">
        <v>32</v>
      </c>
      <c r="O131" s="158" t="s">
        <v>31</v>
      </c>
      <c r="P131" s="158" t="s">
        <v>32</v>
      </c>
      <c r="Q131" s="291"/>
    </row>
    <row r="132" spans="1:17">
      <c r="A132" s="53" t="s">
        <v>13</v>
      </c>
      <c r="B132" s="54"/>
      <c r="C132" s="50"/>
      <c r="D132" s="51">
        <f>P119</f>
        <v>36744</v>
      </c>
      <c r="E132" s="50"/>
      <c r="F132" s="52">
        <f>D151</f>
        <v>34636</v>
      </c>
      <c r="G132" s="50"/>
      <c r="H132" s="52">
        <f>F151</f>
        <v>33074</v>
      </c>
      <c r="I132" s="159"/>
      <c r="J132" s="161">
        <f>H151</f>
        <v>32417</v>
      </c>
      <c r="K132" s="159"/>
      <c r="L132" s="161">
        <f>J151</f>
        <v>32417</v>
      </c>
      <c r="M132" s="159"/>
      <c r="N132" s="161">
        <f>L151</f>
        <v>32417</v>
      </c>
      <c r="O132" s="159"/>
      <c r="P132" s="161">
        <f>N151</f>
        <v>32417</v>
      </c>
      <c r="Q132" s="51">
        <f>D132</f>
        <v>36744</v>
      </c>
    </row>
    <row r="133" spans="1:17" ht="13" customHeight="1">
      <c r="A133" s="280" t="s">
        <v>36</v>
      </c>
      <c r="B133" s="5" t="s">
        <v>55</v>
      </c>
      <c r="C133" s="35"/>
      <c r="D133" s="36"/>
      <c r="E133" s="35"/>
      <c r="F133" s="36"/>
      <c r="G133" s="35"/>
      <c r="H133" s="36"/>
      <c r="I133" s="162"/>
      <c r="J133" s="163"/>
      <c r="K133" s="162"/>
      <c r="L133" s="163"/>
      <c r="M133" s="162"/>
      <c r="N133" s="163"/>
      <c r="O133" s="162"/>
      <c r="P133" s="163"/>
      <c r="Q133" s="24">
        <f>SUM(D133,F133,H133,J133,L133,N133,P133)</f>
        <v>0</v>
      </c>
    </row>
    <row r="134" spans="1:17">
      <c r="A134" s="281"/>
      <c r="B134" s="6" t="s">
        <v>11</v>
      </c>
      <c r="C134" s="35"/>
      <c r="D134" s="36"/>
      <c r="E134" s="35"/>
      <c r="F134" s="36"/>
      <c r="G134" s="35"/>
      <c r="H134" s="36"/>
      <c r="I134" s="162"/>
      <c r="J134" s="163"/>
      <c r="K134" s="162"/>
      <c r="L134" s="163"/>
      <c r="M134" s="162"/>
      <c r="N134" s="163"/>
      <c r="O134" s="162"/>
      <c r="P134" s="163"/>
      <c r="Q134" s="24">
        <f>SUM(D134,F134,H134,J134,L134,N134,P134)</f>
        <v>0</v>
      </c>
    </row>
    <row r="135" spans="1:17">
      <c r="A135" s="282"/>
      <c r="B135" s="7" t="s">
        <v>14</v>
      </c>
      <c r="C135" s="35"/>
      <c r="D135" s="36"/>
      <c r="E135" s="35"/>
      <c r="F135" s="36"/>
      <c r="G135" s="35"/>
      <c r="H135" s="36"/>
      <c r="I135" s="162"/>
      <c r="J135" s="163"/>
      <c r="K135" s="162"/>
      <c r="L135" s="163"/>
      <c r="M135" s="162"/>
      <c r="N135" s="163"/>
      <c r="O135" s="162"/>
      <c r="P135" s="163"/>
      <c r="Q135" s="24">
        <f>SUM(D135,F135,H135,J135,L135,N135,P135)</f>
        <v>0</v>
      </c>
    </row>
    <row r="136" spans="1:17">
      <c r="A136" s="53" t="s">
        <v>15</v>
      </c>
      <c r="B136" s="54"/>
      <c r="C136" s="50"/>
      <c r="D136" s="52">
        <f>SUM(D133:D135)</f>
        <v>0</v>
      </c>
      <c r="E136" s="50"/>
      <c r="F136" s="52">
        <f>SUM(F133:F135)</f>
        <v>0</v>
      </c>
      <c r="G136" s="50"/>
      <c r="H136" s="52">
        <f>SUM(H133:H135)</f>
        <v>0</v>
      </c>
      <c r="I136" s="159"/>
      <c r="J136" s="161">
        <f>SUM(J133:J135)</f>
        <v>0</v>
      </c>
      <c r="K136" s="159"/>
      <c r="L136" s="161">
        <f>SUM(L133:L135)</f>
        <v>0</v>
      </c>
      <c r="M136" s="159"/>
      <c r="N136" s="161">
        <f>SUM(N133:N135)</f>
        <v>0</v>
      </c>
      <c r="O136" s="159"/>
      <c r="P136" s="161">
        <f>SUM(P133:P135)</f>
        <v>0</v>
      </c>
      <c r="Q136" s="52">
        <f>SUM(Q133:Q135)</f>
        <v>0</v>
      </c>
    </row>
    <row r="137" spans="1:17" ht="13" customHeight="1">
      <c r="A137" s="287" t="s">
        <v>28</v>
      </c>
      <c r="B137" s="1" t="s">
        <v>16</v>
      </c>
      <c r="C137" s="35"/>
      <c r="D137" s="36"/>
      <c r="E137" s="35"/>
      <c r="F137" s="36"/>
      <c r="G137" s="35"/>
      <c r="H137" s="36"/>
      <c r="I137" s="162"/>
      <c r="J137" s="163"/>
      <c r="K137" s="162"/>
      <c r="L137" s="163"/>
      <c r="M137" s="162"/>
      <c r="N137" s="163"/>
      <c r="O137" s="162"/>
      <c r="P137" s="163"/>
      <c r="Q137" s="24">
        <f>SUM(D137,F137,H137,J137,L137,N137,P137)</f>
        <v>0</v>
      </c>
    </row>
    <row r="138" spans="1:17" ht="14">
      <c r="A138" s="288"/>
      <c r="B138" s="1" t="s">
        <v>17</v>
      </c>
      <c r="C138" s="35"/>
      <c r="D138" s="36"/>
      <c r="E138" s="35"/>
      <c r="F138" s="36"/>
      <c r="G138" s="35" t="s">
        <v>357</v>
      </c>
      <c r="H138" s="36">
        <v>657</v>
      </c>
      <c r="I138" s="162"/>
      <c r="J138" s="163"/>
      <c r="K138" s="162"/>
      <c r="L138" s="163"/>
      <c r="M138" s="162"/>
      <c r="N138" s="163"/>
      <c r="O138" s="162"/>
      <c r="P138" s="163"/>
      <c r="Q138" s="24">
        <f>SUM(D138,F138,H138,J138,L138,N138,P138)</f>
        <v>657</v>
      </c>
    </row>
    <row r="139" spans="1:17" ht="14">
      <c r="A139" s="288"/>
      <c r="B139" s="1" t="s">
        <v>26</v>
      </c>
      <c r="C139" s="35" t="s">
        <v>356</v>
      </c>
      <c r="D139" s="36">
        <f>3608-1500</f>
        <v>2108</v>
      </c>
      <c r="E139" s="35" t="s">
        <v>368</v>
      </c>
      <c r="F139" s="36">
        <f>671+891</f>
        <v>1562</v>
      </c>
      <c r="G139" s="35"/>
      <c r="H139" s="36"/>
      <c r="I139" s="162"/>
      <c r="J139" s="163"/>
      <c r="K139" s="162"/>
      <c r="L139" s="163"/>
      <c r="M139" s="162"/>
      <c r="N139" s="163"/>
      <c r="O139" s="162"/>
      <c r="P139" s="163"/>
      <c r="Q139" s="24">
        <f>SUM(D139,F139,H139,J139,L139,N139,P139)</f>
        <v>3670</v>
      </c>
    </row>
    <row r="140" spans="1:17" ht="14">
      <c r="A140" s="288"/>
      <c r="B140" s="55" t="s">
        <v>18</v>
      </c>
      <c r="C140" s="50"/>
      <c r="D140" s="52">
        <f>SUM(D137:D139)</f>
        <v>2108</v>
      </c>
      <c r="E140" s="50"/>
      <c r="F140" s="52">
        <f>SUM(F137:F139)</f>
        <v>1562</v>
      </c>
      <c r="G140" s="50"/>
      <c r="H140" s="52">
        <f>SUM(H137:H139)</f>
        <v>657</v>
      </c>
      <c r="I140" s="159"/>
      <c r="J140" s="161">
        <f>SUM(J137:J139)</f>
        <v>0</v>
      </c>
      <c r="K140" s="159"/>
      <c r="L140" s="161">
        <f>SUM(L137:L139)</f>
        <v>0</v>
      </c>
      <c r="M140" s="159"/>
      <c r="N140" s="161">
        <f>SUM(N137:N139)</f>
        <v>0</v>
      </c>
      <c r="O140" s="159"/>
      <c r="P140" s="161">
        <f>SUM(P137:P139)</f>
        <v>0</v>
      </c>
      <c r="Q140" s="52">
        <f>SUM(Q137:Q139)</f>
        <v>4327</v>
      </c>
    </row>
    <row r="141" spans="1:17" ht="14">
      <c r="A141" s="288"/>
      <c r="B141" s="1" t="s">
        <v>27</v>
      </c>
      <c r="C141" s="35"/>
      <c r="D141" s="36"/>
      <c r="E141" s="35"/>
      <c r="F141" s="36"/>
      <c r="G141" s="35"/>
      <c r="H141" s="36"/>
      <c r="I141" s="162"/>
      <c r="J141" s="163"/>
      <c r="K141" s="162"/>
      <c r="L141" s="163"/>
      <c r="M141" s="162"/>
      <c r="N141" s="163"/>
      <c r="O141" s="162"/>
      <c r="P141" s="163"/>
      <c r="Q141" s="24">
        <f t="shared" ref="Q141:Q148" si="16">SUM(D141,F141,H141,J141,L141,N141,P141)</f>
        <v>0</v>
      </c>
    </row>
    <row r="142" spans="1:17" ht="14">
      <c r="A142" s="288"/>
      <c r="B142" s="1" t="s">
        <v>29</v>
      </c>
      <c r="C142" s="35"/>
      <c r="D142" s="36"/>
      <c r="E142" s="35"/>
      <c r="F142" s="36"/>
      <c r="G142" s="35"/>
      <c r="H142" s="36"/>
      <c r="I142" s="162"/>
      <c r="J142" s="163"/>
      <c r="K142" s="162"/>
      <c r="L142" s="163"/>
      <c r="M142" s="162"/>
      <c r="N142" s="163"/>
      <c r="O142" s="162"/>
      <c r="P142" s="163"/>
      <c r="Q142" s="24">
        <f t="shared" si="16"/>
        <v>0</v>
      </c>
    </row>
    <row r="143" spans="1:17" ht="14">
      <c r="A143" s="288"/>
      <c r="B143" s="1" t="s">
        <v>20</v>
      </c>
      <c r="C143" s="35"/>
      <c r="D143" s="36"/>
      <c r="E143" s="35"/>
      <c r="F143" s="36"/>
      <c r="G143" s="35"/>
      <c r="H143" s="36"/>
      <c r="I143" s="162"/>
      <c r="J143" s="163"/>
      <c r="K143" s="162"/>
      <c r="L143" s="163"/>
      <c r="M143" s="162"/>
      <c r="N143" s="163"/>
      <c r="O143" s="162"/>
      <c r="P143" s="163"/>
      <c r="Q143" s="24">
        <f t="shared" si="16"/>
        <v>0</v>
      </c>
    </row>
    <row r="144" spans="1:17" ht="14">
      <c r="A144" s="288"/>
      <c r="B144" s="1" t="s">
        <v>21</v>
      </c>
      <c r="C144" s="35"/>
      <c r="D144" s="36"/>
      <c r="E144" s="35"/>
      <c r="F144" s="36"/>
      <c r="G144" s="35"/>
      <c r="H144" s="36"/>
      <c r="I144" s="162"/>
      <c r="J144" s="163"/>
      <c r="K144" s="162"/>
      <c r="L144" s="163"/>
      <c r="M144" s="162"/>
      <c r="N144" s="163"/>
      <c r="O144" s="162"/>
      <c r="P144" s="163"/>
      <c r="Q144" s="24">
        <f t="shared" si="16"/>
        <v>0</v>
      </c>
    </row>
    <row r="145" spans="1:17" ht="14">
      <c r="A145" s="288"/>
      <c r="B145" s="1" t="s">
        <v>22</v>
      </c>
      <c r="C145" s="35"/>
      <c r="D145" s="36"/>
      <c r="E145" s="35"/>
      <c r="F145" s="36"/>
      <c r="G145" s="35"/>
      <c r="H145" s="36"/>
      <c r="I145" s="162"/>
      <c r="J145" s="163"/>
      <c r="K145" s="162"/>
      <c r="L145" s="163"/>
      <c r="M145" s="162"/>
      <c r="N145" s="163"/>
      <c r="O145" s="162"/>
      <c r="P145" s="163"/>
      <c r="Q145" s="24">
        <f t="shared" si="16"/>
        <v>0</v>
      </c>
    </row>
    <row r="146" spans="1:17" ht="14">
      <c r="A146" s="288"/>
      <c r="B146" s="1" t="s">
        <v>23</v>
      </c>
      <c r="C146" s="35"/>
      <c r="D146" s="36"/>
      <c r="E146" s="35"/>
      <c r="F146" s="36"/>
      <c r="G146" s="35"/>
      <c r="H146" s="36"/>
      <c r="I146" s="162"/>
      <c r="J146" s="163"/>
      <c r="K146" s="162"/>
      <c r="L146" s="163"/>
      <c r="M146" s="162"/>
      <c r="N146" s="163"/>
      <c r="O146" s="162"/>
      <c r="P146" s="163"/>
      <c r="Q146" s="24">
        <f t="shared" si="16"/>
        <v>0</v>
      </c>
    </row>
    <row r="147" spans="1:17" ht="14">
      <c r="A147" s="288"/>
      <c r="B147" s="1" t="s">
        <v>19</v>
      </c>
      <c r="C147" s="35"/>
      <c r="D147" s="36"/>
      <c r="E147" s="35"/>
      <c r="F147" s="36"/>
      <c r="G147" s="35"/>
      <c r="H147" s="36"/>
      <c r="I147" s="162"/>
      <c r="J147" s="163"/>
      <c r="K147" s="162"/>
      <c r="L147" s="163"/>
      <c r="M147" s="162"/>
      <c r="N147" s="163"/>
      <c r="O147" s="162"/>
      <c r="P147" s="163"/>
      <c r="Q147" s="24">
        <f t="shared" si="16"/>
        <v>0</v>
      </c>
    </row>
    <row r="148" spans="1:17" ht="14">
      <c r="A148" s="288"/>
      <c r="B148" s="1" t="s">
        <v>30</v>
      </c>
      <c r="C148" s="35"/>
      <c r="D148" s="36"/>
      <c r="E148" s="35"/>
      <c r="F148" s="36"/>
      <c r="G148" s="35"/>
      <c r="H148" s="36"/>
      <c r="I148" s="162"/>
      <c r="J148" s="163"/>
      <c r="K148" s="162"/>
      <c r="L148" s="163"/>
      <c r="M148" s="162"/>
      <c r="N148" s="163"/>
      <c r="O148" s="162"/>
      <c r="P148" s="163"/>
      <c r="Q148" s="24">
        <f t="shared" si="16"/>
        <v>0</v>
      </c>
    </row>
    <row r="149" spans="1:17" ht="14">
      <c r="A149" s="289"/>
      <c r="B149" s="55" t="s">
        <v>18</v>
      </c>
      <c r="C149" s="52"/>
      <c r="D149" s="52">
        <f>SUM(D141:D148)</f>
        <v>0</v>
      </c>
      <c r="E149" s="52"/>
      <c r="F149" s="52">
        <f>SUM(F141:F148)</f>
        <v>0</v>
      </c>
      <c r="G149" s="52"/>
      <c r="H149" s="52">
        <f>SUM(H141:H148)</f>
        <v>0</v>
      </c>
      <c r="I149" s="161"/>
      <c r="J149" s="161">
        <f>SUM(J141:J148)</f>
        <v>0</v>
      </c>
      <c r="K149" s="161"/>
      <c r="L149" s="161">
        <f>SUM(L141:L148)</f>
        <v>0</v>
      </c>
      <c r="M149" s="161"/>
      <c r="N149" s="161">
        <f>SUM(N141:N148)</f>
        <v>0</v>
      </c>
      <c r="O149" s="161"/>
      <c r="P149" s="161">
        <f>SUM(P141:P148)</f>
        <v>0</v>
      </c>
      <c r="Q149" s="52">
        <f>SUM(Q141:Q148)</f>
        <v>0</v>
      </c>
    </row>
    <row r="150" spans="1:17">
      <c r="A150" s="53" t="s">
        <v>24</v>
      </c>
      <c r="B150" s="54"/>
      <c r="C150" s="52"/>
      <c r="D150" s="52">
        <f>D140+D149</f>
        <v>2108</v>
      </c>
      <c r="E150" s="52"/>
      <c r="F150" s="52">
        <f>F140+F149</f>
        <v>1562</v>
      </c>
      <c r="G150" s="52"/>
      <c r="H150" s="52">
        <f>H140+H149</f>
        <v>657</v>
      </c>
      <c r="I150" s="161"/>
      <c r="J150" s="161">
        <f>J140+J149</f>
        <v>0</v>
      </c>
      <c r="K150" s="161"/>
      <c r="L150" s="161">
        <f>L140+L149</f>
        <v>0</v>
      </c>
      <c r="M150" s="161"/>
      <c r="N150" s="161">
        <f>N140+N149</f>
        <v>0</v>
      </c>
      <c r="O150" s="161"/>
      <c r="P150" s="161">
        <f>P140+P149</f>
        <v>0</v>
      </c>
      <c r="Q150" s="52">
        <f>Q140+Q149</f>
        <v>4327</v>
      </c>
    </row>
    <row r="151" spans="1:17">
      <c r="A151" s="57" t="s">
        <v>25</v>
      </c>
      <c r="B151" s="56"/>
      <c r="C151" s="58"/>
      <c r="D151" s="58">
        <f>D132+D136-D150</f>
        <v>34636</v>
      </c>
      <c r="E151" s="58"/>
      <c r="F151" s="58">
        <f>F132+F136-F150</f>
        <v>33074</v>
      </c>
      <c r="G151" s="58"/>
      <c r="H151" s="58">
        <f>H132+H136-H150</f>
        <v>32417</v>
      </c>
      <c r="I151" s="164"/>
      <c r="J151" s="164">
        <f>J132+J136-J150</f>
        <v>32417</v>
      </c>
      <c r="K151" s="164"/>
      <c r="L151" s="164">
        <f>L132+L136-L150</f>
        <v>32417</v>
      </c>
      <c r="M151" s="164"/>
      <c r="N151" s="164">
        <f>N132+N136-N150</f>
        <v>32417</v>
      </c>
      <c r="O151" s="164"/>
      <c r="P151" s="164">
        <f>P132+P136-P150</f>
        <v>32417</v>
      </c>
      <c r="Q151" s="58">
        <f>Q132+Q136-Q150</f>
        <v>32417</v>
      </c>
    </row>
    <row r="152" spans="1:17">
      <c r="A152" s="13" t="s">
        <v>12</v>
      </c>
      <c r="B152" s="14"/>
      <c r="C152" s="26"/>
      <c r="D152" s="27"/>
      <c r="E152" s="26"/>
      <c r="F152" s="27"/>
      <c r="G152" s="26"/>
      <c r="H152" s="27"/>
      <c r="I152" s="165"/>
      <c r="J152" s="166"/>
      <c r="K152" s="165"/>
      <c r="L152" s="166"/>
      <c r="M152" s="165"/>
      <c r="N152" s="166"/>
      <c r="O152" s="165"/>
      <c r="P152" s="166"/>
      <c r="Q152" s="7"/>
    </row>
    <row r="153" spans="1:17">
      <c r="A153" s="17"/>
      <c r="B153" s="18"/>
      <c r="C153" s="28"/>
      <c r="D153" s="29"/>
      <c r="E153" s="28"/>
      <c r="F153" s="29"/>
      <c r="G153" s="28"/>
      <c r="H153" s="29"/>
      <c r="I153" s="167"/>
      <c r="J153" s="168"/>
      <c r="K153" s="167"/>
      <c r="L153" s="168"/>
      <c r="M153" s="167"/>
      <c r="N153" s="168"/>
      <c r="O153" s="167"/>
      <c r="P153" s="168"/>
      <c r="Q153" s="19"/>
    </row>
    <row r="154" spans="1:17">
      <c r="A154" s="17"/>
      <c r="B154" s="18"/>
      <c r="C154" s="28"/>
      <c r="D154" s="29"/>
      <c r="E154" s="28"/>
      <c r="F154" s="29"/>
      <c r="G154" s="28"/>
      <c r="H154" s="29"/>
      <c r="I154" s="167"/>
      <c r="J154" s="168"/>
      <c r="K154" s="167"/>
      <c r="L154" s="168"/>
      <c r="M154" s="167"/>
      <c r="N154" s="168"/>
      <c r="O154" s="167"/>
      <c r="P154" s="168"/>
      <c r="Q154" s="19"/>
    </row>
    <row r="155" spans="1:17">
      <c r="A155" s="17"/>
      <c r="B155" s="18"/>
      <c r="C155" s="28"/>
      <c r="D155" s="29"/>
      <c r="E155" s="28"/>
      <c r="F155" s="29"/>
      <c r="G155" s="28"/>
      <c r="H155" s="29"/>
      <c r="I155" s="167"/>
      <c r="J155" s="168"/>
      <c r="K155" s="167"/>
      <c r="L155" s="168"/>
      <c r="M155" s="167"/>
      <c r="N155" s="168"/>
      <c r="O155" s="167"/>
      <c r="P155" s="168"/>
      <c r="Q155" s="19"/>
    </row>
    <row r="156" spans="1:17">
      <c r="A156" s="17"/>
      <c r="B156" s="18"/>
      <c r="C156" s="28"/>
      <c r="D156" s="29"/>
      <c r="E156" s="28"/>
      <c r="F156" s="29"/>
      <c r="G156" s="28"/>
      <c r="H156" s="29"/>
      <c r="I156" s="167"/>
      <c r="J156" s="168"/>
      <c r="K156" s="167"/>
      <c r="L156" s="168"/>
      <c r="M156" s="167"/>
      <c r="N156" s="168"/>
      <c r="O156" s="167"/>
      <c r="P156" s="168"/>
      <c r="Q156" s="19"/>
    </row>
    <row r="157" spans="1:17">
      <c r="A157" s="17"/>
      <c r="B157" s="18"/>
      <c r="C157" s="28"/>
      <c r="D157" s="29"/>
      <c r="E157" s="28"/>
      <c r="F157" s="29"/>
      <c r="G157" s="28"/>
      <c r="H157" s="29"/>
      <c r="I157" s="167"/>
      <c r="J157" s="168"/>
      <c r="K157" s="167"/>
      <c r="L157" s="168"/>
      <c r="M157" s="167"/>
      <c r="N157" s="168"/>
      <c r="O157" s="167"/>
      <c r="P157" s="168"/>
      <c r="Q157" s="19"/>
    </row>
    <row r="158" spans="1:17">
      <c r="A158" s="17"/>
      <c r="B158" s="18"/>
      <c r="C158" s="28"/>
      <c r="D158" s="29"/>
      <c r="E158" s="28"/>
      <c r="F158" s="29"/>
      <c r="G158" s="28"/>
      <c r="H158" s="29"/>
      <c r="I158" s="167"/>
      <c r="J158" s="168"/>
      <c r="K158" s="167"/>
      <c r="L158" s="168"/>
      <c r="M158" s="167"/>
      <c r="N158" s="168"/>
      <c r="O158" s="167"/>
      <c r="P158" s="168"/>
      <c r="Q158" s="19"/>
    </row>
    <row r="159" spans="1:17">
      <c r="A159" s="15"/>
      <c r="B159" s="16"/>
      <c r="C159" s="30"/>
      <c r="D159" s="31"/>
      <c r="E159" s="30"/>
      <c r="F159" s="31"/>
      <c r="G159" s="30"/>
      <c r="H159" s="31"/>
      <c r="I159" s="169"/>
      <c r="J159" s="170"/>
      <c r="K159" s="169"/>
      <c r="L159" s="170"/>
      <c r="M159" s="169"/>
      <c r="N159" s="170"/>
      <c r="O159" s="169"/>
      <c r="P159" s="170"/>
      <c r="Q159" s="5"/>
    </row>
    <row r="161" spans="1:17">
      <c r="A161" s="21" t="str">
        <f>A1</f>
        <v>2021年</v>
      </c>
      <c r="B161" s="21"/>
      <c r="C161" s="21" t="str">
        <f>C1</f>
        <v>8月</v>
      </c>
      <c r="D161" s="4" t="s">
        <v>47</v>
      </c>
    </row>
    <row r="162" spans="1:17" ht="11.25" customHeight="1">
      <c r="A162" s="283"/>
      <c r="B162" s="284"/>
      <c r="C162" s="154"/>
      <c r="D162" s="155" t="s">
        <v>33</v>
      </c>
      <c r="E162" s="156"/>
      <c r="F162" s="157" t="s">
        <v>34</v>
      </c>
      <c r="G162" s="156"/>
      <c r="H162" s="157" t="s">
        <v>37</v>
      </c>
      <c r="I162" s="156"/>
      <c r="J162" s="157" t="s">
        <v>38</v>
      </c>
      <c r="K162" s="156"/>
      <c r="L162" s="157" t="s">
        <v>39</v>
      </c>
      <c r="M162" s="156"/>
      <c r="N162" s="157" t="s">
        <v>40</v>
      </c>
      <c r="O162" s="156"/>
      <c r="P162" s="157" t="s">
        <v>41</v>
      </c>
      <c r="Q162" s="290" t="s">
        <v>42</v>
      </c>
    </row>
    <row r="163" spans="1:17" ht="11.25" customHeight="1">
      <c r="A163" s="285"/>
      <c r="B163" s="286"/>
      <c r="C163" s="158" t="s">
        <v>31</v>
      </c>
      <c r="D163" s="158" t="s">
        <v>32</v>
      </c>
      <c r="E163" s="158" t="s">
        <v>31</v>
      </c>
      <c r="F163" s="158" t="s">
        <v>32</v>
      </c>
      <c r="G163" s="158" t="s">
        <v>31</v>
      </c>
      <c r="H163" s="158" t="s">
        <v>32</v>
      </c>
      <c r="I163" s="158" t="s">
        <v>31</v>
      </c>
      <c r="J163" s="158" t="s">
        <v>32</v>
      </c>
      <c r="K163" s="158" t="s">
        <v>31</v>
      </c>
      <c r="L163" s="158" t="s">
        <v>32</v>
      </c>
      <c r="M163" s="158" t="s">
        <v>31</v>
      </c>
      <c r="N163" s="158" t="s">
        <v>32</v>
      </c>
      <c r="O163" s="158" t="s">
        <v>31</v>
      </c>
      <c r="P163" s="158" t="s">
        <v>32</v>
      </c>
      <c r="Q163" s="291"/>
    </row>
    <row r="164" spans="1:17">
      <c r="A164" s="53" t="s">
        <v>13</v>
      </c>
      <c r="B164" s="54"/>
      <c r="C164" s="159"/>
      <c r="D164" s="160">
        <f>P151</f>
        <v>32417</v>
      </c>
      <c r="E164" s="159"/>
      <c r="F164" s="161">
        <f>D183</f>
        <v>32417</v>
      </c>
      <c r="G164" s="159"/>
      <c r="H164" s="161">
        <f>F183</f>
        <v>32417</v>
      </c>
      <c r="I164" s="159"/>
      <c r="J164" s="161">
        <f>H183</f>
        <v>32417</v>
      </c>
      <c r="K164" s="159"/>
      <c r="L164" s="161">
        <f>J183</f>
        <v>32417</v>
      </c>
      <c r="M164" s="159"/>
      <c r="N164" s="161">
        <f>L183</f>
        <v>32417</v>
      </c>
      <c r="O164" s="159"/>
      <c r="P164" s="161">
        <f>N183</f>
        <v>32417</v>
      </c>
      <c r="Q164" s="51">
        <f>D164</f>
        <v>32417</v>
      </c>
    </row>
    <row r="165" spans="1:17" ht="13" customHeight="1">
      <c r="A165" s="280" t="s">
        <v>36</v>
      </c>
      <c r="B165" s="5" t="s">
        <v>55</v>
      </c>
      <c r="C165" s="162"/>
      <c r="D165" s="163"/>
      <c r="E165" s="162"/>
      <c r="F165" s="163"/>
      <c r="G165" s="162"/>
      <c r="H165" s="163"/>
      <c r="I165" s="162"/>
      <c r="J165" s="163"/>
      <c r="K165" s="162"/>
      <c r="L165" s="163"/>
      <c r="M165" s="162"/>
      <c r="N165" s="163"/>
      <c r="O165" s="162"/>
      <c r="P165" s="163"/>
      <c r="Q165" s="24">
        <f>SUM(D165,F165,H165,J165,L165,N165,P165)</f>
        <v>0</v>
      </c>
    </row>
    <row r="166" spans="1:17">
      <c r="A166" s="281"/>
      <c r="B166" s="6" t="s">
        <v>11</v>
      </c>
      <c r="C166" s="162"/>
      <c r="D166" s="163"/>
      <c r="E166" s="162"/>
      <c r="F166" s="163"/>
      <c r="G166" s="162"/>
      <c r="H166" s="163"/>
      <c r="I166" s="162"/>
      <c r="J166" s="163"/>
      <c r="K166" s="162"/>
      <c r="L166" s="163"/>
      <c r="M166" s="162"/>
      <c r="N166" s="163"/>
      <c r="O166" s="162"/>
      <c r="P166" s="163"/>
      <c r="Q166" s="24">
        <f>SUM(D166,F166,H166,J166,L166,N166,P166)</f>
        <v>0</v>
      </c>
    </row>
    <row r="167" spans="1:17">
      <c r="A167" s="282"/>
      <c r="B167" s="7" t="s">
        <v>14</v>
      </c>
      <c r="C167" s="162"/>
      <c r="D167" s="163"/>
      <c r="E167" s="162"/>
      <c r="F167" s="163"/>
      <c r="G167" s="162"/>
      <c r="H167" s="163"/>
      <c r="I167" s="162"/>
      <c r="J167" s="163"/>
      <c r="K167" s="162"/>
      <c r="L167" s="163"/>
      <c r="M167" s="162"/>
      <c r="N167" s="163"/>
      <c r="O167" s="162"/>
      <c r="P167" s="163"/>
      <c r="Q167" s="24">
        <f>SUM(D167,F167,H167,J167,L167,N167,P167)</f>
        <v>0</v>
      </c>
    </row>
    <row r="168" spans="1:17">
      <c r="A168" s="53" t="s">
        <v>15</v>
      </c>
      <c r="B168" s="54"/>
      <c r="C168" s="159"/>
      <c r="D168" s="161">
        <f>SUM(D165:D167)</f>
        <v>0</v>
      </c>
      <c r="E168" s="159"/>
      <c r="F168" s="161">
        <f>SUM(F165:F167)</f>
        <v>0</v>
      </c>
      <c r="G168" s="159"/>
      <c r="H168" s="161">
        <f>SUM(H165:H167)</f>
        <v>0</v>
      </c>
      <c r="I168" s="159"/>
      <c r="J168" s="161">
        <f>SUM(J165:J167)</f>
        <v>0</v>
      </c>
      <c r="K168" s="159"/>
      <c r="L168" s="161">
        <f>SUM(L165:L167)</f>
        <v>0</v>
      </c>
      <c r="M168" s="159"/>
      <c r="N168" s="161">
        <f>SUM(N165:N167)</f>
        <v>0</v>
      </c>
      <c r="O168" s="159"/>
      <c r="P168" s="161">
        <f>SUM(P165:P167)</f>
        <v>0</v>
      </c>
      <c r="Q168" s="52">
        <f>SUM(Q165:Q167)</f>
        <v>0</v>
      </c>
    </row>
    <row r="169" spans="1:17" ht="11.25" customHeight="1">
      <c r="A169" s="287" t="s">
        <v>28</v>
      </c>
      <c r="B169" s="1" t="s">
        <v>16</v>
      </c>
      <c r="C169" s="162"/>
      <c r="D169" s="163"/>
      <c r="E169" s="162"/>
      <c r="F169" s="163"/>
      <c r="G169" s="162"/>
      <c r="H169" s="163"/>
      <c r="I169" s="162"/>
      <c r="J169" s="163"/>
      <c r="K169" s="162"/>
      <c r="L169" s="163"/>
      <c r="M169" s="162"/>
      <c r="N169" s="163"/>
      <c r="O169" s="162"/>
      <c r="P169" s="163"/>
      <c r="Q169" s="24">
        <f>SUM(D169,F169,H169,J169,L169,N169,P169)</f>
        <v>0</v>
      </c>
    </row>
    <row r="170" spans="1:17" ht="14">
      <c r="A170" s="288"/>
      <c r="B170" s="1" t="s">
        <v>17</v>
      </c>
      <c r="C170" s="162"/>
      <c r="D170" s="163"/>
      <c r="E170" s="162"/>
      <c r="F170" s="163"/>
      <c r="G170" s="162"/>
      <c r="H170" s="163"/>
      <c r="I170" s="162"/>
      <c r="J170" s="163"/>
      <c r="K170" s="162"/>
      <c r="L170" s="163"/>
      <c r="M170" s="162"/>
      <c r="N170" s="163"/>
      <c r="O170" s="162"/>
      <c r="P170" s="163"/>
      <c r="Q170" s="24">
        <f>SUM(D170,F170,H170,J170,L170,N170,P170)</f>
        <v>0</v>
      </c>
    </row>
    <row r="171" spans="1:17" ht="14">
      <c r="A171" s="288"/>
      <c r="B171" s="1" t="s">
        <v>26</v>
      </c>
      <c r="C171" s="162"/>
      <c r="D171" s="163"/>
      <c r="E171" s="162"/>
      <c r="F171" s="163"/>
      <c r="G171" s="162"/>
      <c r="H171" s="163"/>
      <c r="I171" s="162"/>
      <c r="J171" s="163"/>
      <c r="K171" s="162"/>
      <c r="L171" s="163"/>
      <c r="M171" s="162"/>
      <c r="N171" s="163"/>
      <c r="O171" s="162"/>
      <c r="P171" s="163"/>
      <c r="Q171" s="24">
        <f>SUM(D171,F171,H171,J171,L171,N171,P171)</f>
        <v>0</v>
      </c>
    </row>
    <row r="172" spans="1:17" ht="14">
      <c r="A172" s="288"/>
      <c r="B172" s="55" t="s">
        <v>18</v>
      </c>
      <c r="C172" s="159"/>
      <c r="D172" s="161">
        <f>SUM(D169:D171)</f>
        <v>0</v>
      </c>
      <c r="E172" s="159"/>
      <c r="F172" s="161">
        <f>SUM(F169:F171)</f>
        <v>0</v>
      </c>
      <c r="G172" s="159"/>
      <c r="H172" s="161">
        <f>SUM(H169:H171)</f>
        <v>0</v>
      </c>
      <c r="I172" s="159"/>
      <c r="J172" s="161">
        <f>SUM(J169:J171)</f>
        <v>0</v>
      </c>
      <c r="K172" s="159"/>
      <c r="L172" s="161">
        <f>SUM(L169:L171)</f>
        <v>0</v>
      </c>
      <c r="M172" s="159"/>
      <c r="N172" s="161">
        <f>SUM(N169:N171)</f>
        <v>0</v>
      </c>
      <c r="O172" s="159"/>
      <c r="P172" s="161">
        <f>SUM(P169:P171)</f>
        <v>0</v>
      </c>
      <c r="Q172" s="52">
        <f>SUM(Q169:Q171)</f>
        <v>0</v>
      </c>
    </row>
    <row r="173" spans="1:17" ht="14">
      <c r="A173" s="288"/>
      <c r="B173" s="1" t="s">
        <v>27</v>
      </c>
      <c r="C173" s="162"/>
      <c r="D173" s="163"/>
      <c r="E173" s="162"/>
      <c r="F173" s="163"/>
      <c r="G173" s="162"/>
      <c r="H173" s="163"/>
      <c r="I173" s="162"/>
      <c r="J173" s="163"/>
      <c r="K173" s="162"/>
      <c r="L173" s="163"/>
      <c r="M173" s="162"/>
      <c r="N173" s="163"/>
      <c r="O173" s="162"/>
      <c r="P173" s="163"/>
      <c r="Q173" s="24">
        <f t="shared" ref="Q173:Q180" si="17">SUM(D173,F173,H173,J173,L173,N173,P173)</f>
        <v>0</v>
      </c>
    </row>
    <row r="174" spans="1:17" ht="14">
      <c r="A174" s="288"/>
      <c r="B174" s="1" t="s">
        <v>29</v>
      </c>
      <c r="C174" s="162"/>
      <c r="D174" s="163"/>
      <c r="E174" s="162"/>
      <c r="F174" s="163"/>
      <c r="G174" s="162"/>
      <c r="H174" s="163"/>
      <c r="I174" s="162"/>
      <c r="J174" s="163"/>
      <c r="K174" s="162"/>
      <c r="L174" s="163"/>
      <c r="M174" s="162"/>
      <c r="N174" s="163"/>
      <c r="O174" s="162"/>
      <c r="P174" s="163"/>
      <c r="Q174" s="24">
        <f t="shared" si="17"/>
        <v>0</v>
      </c>
    </row>
    <row r="175" spans="1:17" ht="14">
      <c r="A175" s="288"/>
      <c r="B175" s="1" t="s">
        <v>20</v>
      </c>
      <c r="C175" s="162"/>
      <c r="D175" s="163"/>
      <c r="E175" s="162"/>
      <c r="F175" s="163"/>
      <c r="G175" s="162"/>
      <c r="H175" s="163"/>
      <c r="I175" s="162"/>
      <c r="J175" s="163"/>
      <c r="K175" s="162"/>
      <c r="L175" s="163"/>
      <c r="M175" s="162"/>
      <c r="N175" s="163"/>
      <c r="O175" s="162"/>
      <c r="P175" s="163"/>
      <c r="Q175" s="24">
        <f t="shared" si="17"/>
        <v>0</v>
      </c>
    </row>
    <row r="176" spans="1:17" ht="14">
      <c r="A176" s="288"/>
      <c r="B176" s="1" t="s">
        <v>21</v>
      </c>
      <c r="C176" s="162"/>
      <c r="D176" s="163"/>
      <c r="E176" s="162"/>
      <c r="F176" s="163"/>
      <c r="G176" s="162"/>
      <c r="H176" s="163"/>
      <c r="I176" s="162"/>
      <c r="J176" s="163"/>
      <c r="K176" s="162"/>
      <c r="L176" s="163"/>
      <c r="M176" s="162"/>
      <c r="N176" s="163"/>
      <c r="O176" s="162"/>
      <c r="P176" s="163"/>
      <c r="Q176" s="24">
        <f t="shared" si="17"/>
        <v>0</v>
      </c>
    </row>
    <row r="177" spans="1:17" ht="14">
      <c r="A177" s="288"/>
      <c r="B177" s="1" t="s">
        <v>22</v>
      </c>
      <c r="C177" s="162"/>
      <c r="D177" s="163"/>
      <c r="E177" s="162"/>
      <c r="F177" s="163"/>
      <c r="G177" s="162"/>
      <c r="H177" s="163"/>
      <c r="I177" s="162"/>
      <c r="J177" s="163"/>
      <c r="K177" s="162"/>
      <c r="L177" s="163"/>
      <c r="M177" s="162"/>
      <c r="N177" s="163"/>
      <c r="O177" s="162"/>
      <c r="P177" s="163"/>
      <c r="Q177" s="24">
        <f t="shared" si="17"/>
        <v>0</v>
      </c>
    </row>
    <row r="178" spans="1:17" ht="14">
      <c r="A178" s="288"/>
      <c r="B178" s="1" t="s">
        <v>23</v>
      </c>
      <c r="C178" s="162"/>
      <c r="D178" s="163"/>
      <c r="E178" s="162"/>
      <c r="F178" s="163"/>
      <c r="G178" s="162"/>
      <c r="H178" s="163"/>
      <c r="I178" s="162"/>
      <c r="J178" s="163"/>
      <c r="K178" s="162"/>
      <c r="L178" s="163"/>
      <c r="M178" s="162"/>
      <c r="N178" s="163"/>
      <c r="O178" s="162"/>
      <c r="P178" s="163"/>
      <c r="Q178" s="24">
        <f t="shared" si="17"/>
        <v>0</v>
      </c>
    </row>
    <row r="179" spans="1:17" ht="14">
      <c r="A179" s="288"/>
      <c r="B179" s="1" t="s">
        <v>19</v>
      </c>
      <c r="C179" s="162"/>
      <c r="D179" s="163"/>
      <c r="E179" s="162"/>
      <c r="F179" s="163"/>
      <c r="G179" s="162"/>
      <c r="H179" s="163"/>
      <c r="I179" s="162"/>
      <c r="J179" s="163"/>
      <c r="K179" s="162"/>
      <c r="L179" s="163"/>
      <c r="M179" s="162"/>
      <c r="N179" s="163"/>
      <c r="O179" s="162"/>
      <c r="P179" s="163"/>
      <c r="Q179" s="24">
        <f t="shared" si="17"/>
        <v>0</v>
      </c>
    </row>
    <row r="180" spans="1:17" ht="14">
      <c r="A180" s="288"/>
      <c r="B180" s="1" t="s">
        <v>30</v>
      </c>
      <c r="C180" s="162"/>
      <c r="D180" s="163"/>
      <c r="E180" s="162"/>
      <c r="F180" s="163"/>
      <c r="G180" s="162"/>
      <c r="H180" s="163"/>
      <c r="I180" s="162"/>
      <c r="J180" s="163"/>
      <c r="K180" s="162"/>
      <c r="L180" s="163"/>
      <c r="M180" s="162"/>
      <c r="N180" s="163"/>
      <c r="O180" s="162"/>
      <c r="P180" s="163"/>
      <c r="Q180" s="24">
        <f t="shared" si="17"/>
        <v>0</v>
      </c>
    </row>
    <row r="181" spans="1:17" ht="14">
      <c r="A181" s="289"/>
      <c r="B181" s="55" t="s">
        <v>18</v>
      </c>
      <c r="C181" s="161"/>
      <c r="D181" s="161">
        <f>SUM(D173:D180)</f>
        <v>0</v>
      </c>
      <c r="E181" s="161"/>
      <c r="F181" s="161">
        <f>SUM(F173:F180)</f>
        <v>0</v>
      </c>
      <c r="G181" s="161"/>
      <c r="H181" s="161">
        <f>SUM(H173:H180)</f>
        <v>0</v>
      </c>
      <c r="I181" s="161"/>
      <c r="J181" s="161">
        <f>SUM(J173:J180)</f>
        <v>0</v>
      </c>
      <c r="K181" s="161"/>
      <c r="L181" s="161">
        <f>SUM(L173:L180)</f>
        <v>0</v>
      </c>
      <c r="M181" s="161"/>
      <c r="N181" s="161">
        <f>SUM(N173:N180)</f>
        <v>0</v>
      </c>
      <c r="O181" s="161"/>
      <c r="P181" s="161">
        <f>SUM(P173:P180)</f>
        <v>0</v>
      </c>
      <c r="Q181" s="52">
        <f>SUM(Q173:Q180)</f>
        <v>0</v>
      </c>
    </row>
    <row r="182" spans="1:17">
      <c r="A182" s="53" t="s">
        <v>24</v>
      </c>
      <c r="B182" s="54"/>
      <c r="C182" s="161"/>
      <c r="D182" s="161">
        <f>D172+D181</f>
        <v>0</v>
      </c>
      <c r="E182" s="161"/>
      <c r="F182" s="161">
        <f>F172+F181</f>
        <v>0</v>
      </c>
      <c r="G182" s="161"/>
      <c r="H182" s="161">
        <f>H172+H181</f>
        <v>0</v>
      </c>
      <c r="I182" s="161"/>
      <c r="J182" s="161">
        <f>J172+J181</f>
        <v>0</v>
      </c>
      <c r="K182" s="161"/>
      <c r="L182" s="161">
        <f>L172+L181</f>
        <v>0</v>
      </c>
      <c r="M182" s="161"/>
      <c r="N182" s="161">
        <f>N172+N181</f>
        <v>0</v>
      </c>
      <c r="O182" s="161"/>
      <c r="P182" s="161">
        <f>P172+P181</f>
        <v>0</v>
      </c>
      <c r="Q182" s="52">
        <f>Q172+Q181</f>
        <v>0</v>
      </c>
    </row>
    <row r="183" spans="1:17">
      <c r="A183" s="57" t="s">
        <v>25</v>
      </c>
      <c r="B183" s="56"/>
      <c r="C183" s="164"/>
      <c r="D183" s="164">
        <f>D164+D168-D182</f>
        <v>32417</v>
      </c>
      <c r="E183" s="164"/>
      <c r="F183" s="164">
        <f>F164+F168-F182</f>
        <v>32417</v>
      </c>
      <c r="G183" s="164"/>
      <c r="H183" s="164">
        <f>H164+H168-H182</f>
        <v>32417</v>
      </c>
      <c r="I183" s="164"/>
      <c r="J183" s="164">
        <f>J164+J168-J182</f>
        <v>32417</v>
      </c>
      <c r="K183" s="164"/>
      <c r="L183" s="164">
        <f>L164+L168-L182</f>
        <v>32417</v>
      </c>
      <c r="M183" s="164"/>
      <c r="N183" s="164">
        <f>N164+N168-N182</f>
        <v>32417</v>
      </c>
      <c r="O183" s="164"/>
      <c r="P183" s="164">
        <f>P164+P168-P182</f>
        <v>32417</v>
      </c>
      <c r="Q183" s="58">
        <f>Q164+Q168-Q182</f>
        <v>32417</v>
      </c>
    </row>
    <row r="184" spans="1:17">
      <c r="A184" s="13" t="s">
        <v>12</v>
      </c>
      <c r="B184" s="14"/>
      <c r="C184" s="165"/>
      <c r="D184" s="166"/>
      <c r="E184" s="165"/>
      <c r="F184" s="166"/>
      <c r="G184" s="165"/>
      <c r="H184" s="166"/>
      <c r="I184" s="165"/>
      <c r="J184" s="166"/>
      <c r="K184" s="165"/>
      <c r="L184" s="166"/>
      <c r="M184" s="165"/>
      <c r="N184" s="166"/>
      <c r="O184" s="165"/>
      <c r="P184" s="166"/>
      <c r="Q184" s="7"/>
    </row>
    <row r="185" spans="1:17">
      <c r="A185" s="17"/>
      <c r="B185" s="18"/>
      <c r="C185" s="167"/>
      <c r="D185" s="168"/>
      <c r="E185" s="167"/>
      <c r="F185" s="168"/>
      <c r="G185" s="167"/>
      <c r="H185" s="168"/>
      <c r="I185" s="167"/>
      <c r="J185" s="168"/>
      <c r="K185" s="167"/>
      <c r="L185" s="168"/>
      <c r="M185" s="167"/>
      <c r="N185" s="168"/>
      <c r="O185" s="167"/>
      <c r="P185" s="168"/>
      <c r="Q185" s="19"/>
    </row>
    <row r="186" spans="1:17">
      <c r="A186" s="17"/>
      <c r="B186" s="18"/>
      <c r="C186" s="167"/>
      <c r="D186" s="168"/>
      <c r="E186" s="167"/>
      <c r="F186" s="168"/>
      <c r="G186" s="167"/>
      <c r="H186" s="168"/>
      <c r="I186" s="167"/>
      <c r="J186" s="168"/>
      <c r="K186" s="167"/>
      <c r="L186" s="168"/>
      <c r="M186" s="167"/>
      <c r="N186" s="168"/>
      <c r="O186" s="167"/>
      <c r="P186" s="168"/>
      <c r="Q186" s="19"/>
    </row>
    <row r="187" spans="1:17">
      <c r="A187" s="17"/>
      <c r="B187" s="18"/>
      <c r="C187" s="167"/>
      <c r="D187" s="168"/>
      <c r="E187" s="167"/>
      <c r="F187" s="168"/>
      <c r="G187" s="167"/>
      <c r="H187" s="168"/>
      <c r="I187" s="167"/>
      <c r="J187" s="168"/>
      <c r="K187" s="167"/>
      <c r="L187" s="168"/>
      <c r="M187" s="167"/>
      <c r="N187" s="168"/>
      <c r="O187" s="167"/>
      <c r="P187" s="168"/>
      <c r="Q187" s="19"/>
    </row>
    <row r="188" spans="1:17">
      <c r="A188" s="17"/>
      <c r="B188" s="18"/>
      <c r="C188" s="167"/>
      <c r="D188" s="168"/>
      <c r="E188" s="167"/>
      <c r="F188" s="168"/>
      <c r="G188" s="167"/>
      <c r="H188" s="168"/>
      <c r="I188" s="167"/>
      <c r="J188" s="168"/>
      <c r="K188" s="167"/>
      <c r="L188" s="168"/>
      <c r="M188" s="167"/>
      <c r="N188" s="168"/>
      <c r="O188" s="167"/>
      <c r="P188" s="168"/>
      <c r="Q188" s="19"/>
    </row>
    <row r="189" spans="1:17">
      <c r="A189" s="17"/>
      <c r="B189" s="18"/>
      <c r="C189" s="167"/>
      <c r="D189" s="168"/>
      <c r="E189" s="167"/>
      <c r="F189" s="168"/>
      <c r="G189" s="167"/>
      <c r="H189" s="168"/>
      <c r="I189" s="167"/>
      <c r="J189" s="168"/>
      <c r="K189" s="167"/>
      <c r="L189" s="168"/>
      <c r="M189" s="167"/>
      <c r="N189" s="168"/>
      <c r="O189" s="167"/>
      <c r="P189" s="168"/>
      <c r="Q189" s="19"/>
    </row>
    <row r="190" spans="1:17">
      <c r="A190" s="17"/>
      <c r="B190" s="18"/>
      <c r="C190" s="167"/>
      <c r="D190" s="168"/>
      <c r="E190" s="167"/>
      <c r="F190" s="168"/>
      <c r="G190" s="167"/>
      <c r="H190" s="168"/>
      <c r="I190" s="167"/>
      <c r="J190" s="168"/>
      <c r="K190" s="167"/>
      <c r="L190" s="168"/>
      <c r="M190" s="167"/>
      <c r="N190" s="168"/>
      <c r="O190" s="167"/>
      <c r="P190" s="168"/>
      <c r="Q190" s="19"/>
    </row>
    <row r="191" spans="1:17">
      <c r="A191" s="15"/>
      <c r="B191" s="16"/>
      <c r="C191" s="169"/>
      <c r="D191" s="170"/>
      <c r="E191" s="169"/>
      <c r="F191" s="170"/>
      <c r="G191" s="169"/>
      <c r="H191" s="170"/>
      <c r="I191" s="169"/>
      <c r="J191" s="170"/>
      <c r="K191" s="169"/>
      <c r="L191" s="170"/>
      <c r="M191" s="169"/>
      <c r="N191" s="170"/>
      <c r="O191" s="169"/>
      <c r="P191" s="170"/>
      <c r="Q191" s="5"/>
    </row>
  </sheetData>
  <mergeCells count="34">
    <mergeCell ref="A69:A71"/>
    <mergeCell ref="A98:B99"/>
    <mergeCell ref="A73:A85"/>
    <mergeCell ref="A169:A181"/>
    <mergeCell ref="A133:A135"/>
    <mergeCell ref="A162:B163"/>
    <mergeCell ref="Q162:Q163"/>
    <mergeCell ref="A165:A167"/>
    <mergeCell ref="A137:A149"/>
    <mergeCell ref="S9:S21"/>
    <mergeCell ref="A34:B35"/>
    <mergeCell ref="Q34:Q35"/>
    <mergeCell ref="A37:A39"/>
    <mergeCell ref="A66:B67"/>
    <mergeCell ref="Q66:Q67"/>
    <mergeCell ref="A9:A21"/>
    <mergeCell ref="A41:A53"/>
    <mergeCell ref="Q98:Q99"/>
    <mergeCell ref="A101:A103"/>
    <mergeCell ref="A130:B131"/>
    <mergeCell ref="Q130:Q131"/>
    <mergeCell ref="A105:A117"/>
    <mergeCell ref="X2:X3"/>
    <mergeCell ref="Y2:Y3"/>
    <mergeCell ref="Z2:Z3"/>
    <mergeCell ref="AA2:AA3"/>
    <mergeCell ref="A5:A7"/>
    <mergeCell ref="S5:S7"/>
    <mergeCell ref="A2:B3"/>
    <mergeCell ref="Q2:Q3"/>
    <mergeCell ref="S2:T3"/>
    <mergeCell ref="U2:U3"/>
    <mergeCell ref="V2:V3"/>
    <mergeCell ref="W2:W3"/>
  </mergeCells>
  <phoneticPr fontId="3"/>
  <pageMargins left="0.7" right="0.7" top="0.75" bottom="0.75" header="0.51200000000000001" footer="0.51200000000000001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3599B-8497-7A45-A4B9-C5568901B8C9}">
  <dimension ref="A1:AA191"/>
  <sheetViews>
    <sheetView topLeftCell="A116" zoomScale="110" zoomScaleNormal="110" workbookViewId="0">
      <selection activeCell="E140" sqref="E140"/>
    </sheetView>
  </sheetViews>
  <sheetFormatPr baseColWidth="10" defaultColWidth="9" defaultRowHeight="13"/>
  <cols>
    <col min="1" max="1" width="2.6640625" style="4" customWidth="1"/>
    <col min="2" max="2" width="9" style="4"/>
    <col min="3" max="16" width="8" style="4" customWidth="1"/>
    <col min="17" max="17" width="9" style="4"/>
    <col min="18" max="18" width="3.1640625" style="4" customWidth="1"/>
    <col min="19" max="19" width="2.6640625" style="4" customWidth="1"/>
    <col min="20" max="20" width="9" style="4"/>
    <col min="21" max="27" width="10" style="4" customWidth="1"/>
    <col min="28" max="16384" width="9" style="4"/>
  </cols>
  <sheetData>
    <row r="1" spans="1:27">
      <c r="A1" s="4" t="s">
        <v>67</v>
      </c>
      <c r="C1" s="4" t="s">
        <v>63</v>
      </c>
      <c r="D1" s="4" t="s">
        <v>35</v>
      </c>
      <c r="S1" s="21" t="str">
        <f>A1</f>
        <v>2021年</v>
      </c>
      <c r="U1" s="4" t="str">
        <f>C1</f>
        <v>9月</v>
      </c>
    </row>
    <row r="2" spans="1:27">
      <c r="A2" s="283"/>
      <c r="B2" s="284"/>
      <c r="C2" s="154"/>
      <c r="D2" s="155" t="s">
        <v>33</v>
      </c>
      <c r="E2" s="156"/>
      <c r="F2" s="157" t="s">
        <v>34</v>
      </c>
      <c r="G2" s="156"/>
      <c r="H2" s="157" t="s">
        <v>37</v>
      </c>
      <c r="I2" s="33">
        <v>1</v>
      </c>
      <c r="J2" s="22" t="s">
        <v>38</v>
      </c>
      <c r="K2" s="33">
        <v>2</v>
      </c>
      <c r="L2" s="22" t="s">
        <v>39</v>
      </c>
      <c r="M2" s="2">
        <v>3</v>
      </c>
      <c r="N2" s="22" t="s">
        <v>40</v>
      </c>
      <c r="O2" s="2">
        <v>4</v>
      </c>
      <c r="P2" s="22" t="s">
        <v>41</v>
      </c>
      <c r="Q2" s="290" t="s">
        <v>42</v>
      </c>
      <c r="S2" s="283"/>
      <c r="T2" s="284"/>
      <c r="U2" s="290" t="s">
        <v>35</v>
      </c>
      <c r="V2" s="290" t="s">
        <v>43</v>
      </c>
      <c r="W2" s="290" t="s">
        <v>44</v>
      </c>
      <c r="X2" s="290" t="s">
        <v>45</v>
      </c>
      <c r="Y2" s="290" t="s">
        <v>46</v>
      </c>
      <c r="Z2" s="290" t="s">
        <v>47</v>
      </c>
      <c r="AA2" s="290" t="s">
        <v>48</v>
      </c>
    </row>
    <row r="3" spans="1:27">
      <c r="A3" s="285"/>
      <c r="B3" s="286"/>
      <c r="C3" s="158" t="s">
        <v>31</v>
      </c>
      <c r="D3" s="158" t="s">
        <v>32</v>
      </c>
      <c r="E3" s="158" t="s">
        <v>31</v>
      </c>
      <c r="F3" s="158" t="s">
        <v>32</v>
      </c>
      <c r="G3" s="158" t="s">
        <v>31</v>
      </c>
      <c r="H3" s="158" t="s">
        <v>32</v>
      </c>
      <c r="I3" s="34" t="s">
        <v>31</v>
      </c>
      <c r="J3" s="34" t="s">
        <v>32</v>
      </c>
      <c r="K3" s="34" t="s">
        <v>31</v>
      </c>
      <c r="L3" s="34" t="s">
        <v>32</v>
      </c>
      <c r="M3" s="11" t="s">
        <v>31</v>
      </c>
      <c r="N3" s="11" t="s">
        <v>32</v>
      </c>
      <c r="O3" s="11" t="s">
        <v>31</v>
      </c>
      <c r="P3" s="11" t="s">
        <v>32</v>
      </c>
      <c r="Q3" s="291"/>
      <c r="S3" s="285"/>
      <c r="T3" s="286"/>
      <c r="U3" s="291"/>
      <c r="V3" s="291"/>
      <c r="W3" s="291"/>
      <c r="X3" s="291"/>
      <c r="Y3" s="291"/>
      <c r="Z3" s="291"/>
      <c r="AA3" s="291"/>
    </row>
    <row r="4" spans="1:27">
      <c r="A4" s="53" t="s">
        <v>13</v>
      </c>
      <c r="B4" s="54"/>
      <c r="C4" s="159"/>
      <c r="D4" s="160">
        <v>86605</v>
      </c>
      <c r="E4" s="159"/>
      <c r="F4" s="161">
        <f>D23</f>
        <v>86605</v>
      </c>
      <c r="G4" s="159"/>
      <c r="H4" s="161">
        <f>F23</f>
        <v>86605</v>
      </c>
      <c r="I4" s="50"/>
      <c r="J4" s="52">
        <f>H23</f>
        <v>86605</v>
      </c>
      <c r="K4" s="50"/>
      <c r="L4" s="52">
        <f>J23</f>
        <v>84983</v>
      </c>
      <c r="M4" s="50"/>
      <c r="N4" s="52">
        <f>L23</f>
        <v>84387</v>
      </c>
      <c r="O4" s="50"/>
      <c r="P4" s="52">
        <f>N23</f>
        <v>82044</v>
      </c>
      <c r="Q4" s="51">
        <f>D4</f>
        <v>86605</v>
      </c>
      <c r="S4" s="9" t="s">
        <v>13</v>
      </c>
      <c r="T4" s="54"/>
      <c r="U4" s="51">
        <f>Q4</f>
        <v>86605</v>
      </c>
      <c r="V4" s="52">
        <f>U23</f>
        <v>81723</v>
      </c>
      <c r="W4" s="52">
        <f>V23</f>
        <v>74514</v>
      </c>
      <c r="X4" s="52">
        <f>W23</f>
        <v>65837</v>
      </c>
      <c r="Y4" s="52">
        <f>X23</f>
        <v>53754</v>
      </c>
      <c r="Z4" s="52">
        <f>Y23</f>
        <v>49666</v>
      </c>
      <c r="AA4" s="51">
        <f>Q4</f>
        <v>86605</v>
      </c>
    </row>
    <row r="5" spans="1:27">
      <c r="A5" s="280" t="s">
        <v>36</v>
      </c>
      <c r="B5" s="5" t="s">
        <v>55</v>
      </c>
      <c r="C5" s="162"/>
      <c r="D5" s="163"/>
      <c r="E5" s="162"/>
      <c r="F5" s="163"/>
      <c r="G5" s="162"/>
      <c r="H5" s="163"/>
      <c r="I5" s="35"/>
      <c r="J5" s="36"/>
      <c r="K5" s="35"/>
      <c r="L5" s="36"/>
      <c r="M5" s="6"/>
      <c r="N5" s="24"/>
      <c r="O5" s="6"/>
      <c r="P5" s="24"/>
      <c r="Q5" s="24">
        <f>SUM(D5,F5,H5,J5,L5,N5,P5)</f>
        <v>0</v>
      </c>
      <c r="S5" s="292" t="s">
        <v>36</v>
      </c>
      <c r="T5" s="5" t="s">
        <v>55</v>
      </c>
      <c r="U5" s="24">
        <f>Q5</f>
        <v>0</v>
      </c>
      <c r="V5" s="24">
        <f>Q37</f>
        <v>0</v>
      </c>
      <c r="W5" s="24">
        <f>Q69</f>
        <v>0</v>
      </c>
      <c r="X5" s="24">
        <f>Q101</f>
        <v>0</v>
      </c>
      <c r="Y5" s="24">
        <f>Q133</f>
        <v>0</v>
      </c>
      <c r="Z5" s="24">
        <f>Q165</f>
        <v>0</v>
      </c>
      <c r="AA5" s="24">
        <f>SUM(U5:Z5)</f>
        <v>0</v>
      </c>
    </row>
    <row r="6" spans="1:27">
      <c r="A6" s="281"/>
      <c r="B6" s="6" t="s">
        <v>11</v>
      </c>
      <c r="C6" s="162"/>
      <c r="D6" s="163"/>
      <c r="E6" s="162"/>
      <c r="F6" s="163"/>
      <c r="G6" s="162"/>
      <c r="H6" s="163"/>
      <c r="I6" s="35"/>
      <c r="J6" s="36"/>
      <c r="K6" s="35"/>
      <c r="L6" s="36"/>
      <c r="M6" s="6"/>
      <c r="N6" s="24"/>
      <c r="O6" s="6"/>
      <c r="P6" s="24"/>
      <c r="Q6" s="24">
        <f>SUM(D6,F6,H6,J6,L6,N6,P6)</f>
        <v>0</v>
      </c>
      <c r="S6" s="293"/>
      <c r="T6" s="3" t="s">
        <v>11</v>
      </c>
      <c r="U6" s="24">
        <f>Q6</f>
        <v>0</v>
      </c>
      <c r="V6" s="24">
        <f>Q38</f>
        <v>0</v>
      </c>
      <c r="W6" s="24">
        <f>Q70</f>
        <v>0</v>
      </c>
      <c r="X6" s="24">
        <f>Q102</f>
        <v>0</v>
      </c>
      <c r="Y6" s="24">
        <f>Q134</f>
        <v>0</v>
      </c>
      <c r="Z6" s="24">
        <f>Q166</f>
        <v>0</v>
      </c>
      <c r="AA6" s="24">
        <f>SUM(U6:Z6)</f>
        <v>0</v>
      </c>
    </row>
    <row r="7" spans="1:27">
      <c r="A7" s="282"/>
      <c r="B7" s="7" t="s">
        <v>14</v>
      </c>
      <c r="C7" s="162"/>
      <c r="D7" s="163"/>
      <c r="E7" s="162"/>
      <c r="F7" s="163"/>
      <c r="G7" s="162"/>
      <c r="H7" s="163"/>
      <c r="I7" s="35"/>
      <c r="J7" s="36"/>
      <c r="K7" s="35"/>
      <c r="L7" s="36"/>
      <c r="M7" s="6"/>
      <c r="N7" s="24"/>
      <c r="O7" s="6"/>
      <c r="P7" s="24"/>
      <c r="Q7" s="24">
        <f>SUM(D7,F7,H7,J7,L7,N7,P7)</f>
        <v>0</v>
      </c>
      <c r="S7" s="294"/>
      <c r="T7" s="14" t="s">
        <v>14</v>
      </c>
      <c r="U7" s="24">
        <f>Q7</f>
        <v>0</v>
      </c>
      <c r="V7" s="24">
        <f>Q39</f>
        <v>0</v>
      </c>
      <c r="W7" s="24">
        <f>Q71</f>
        <v>0</v>
      </c>
      <c r="X7" s="24">
        <f>Q103</f>
        <v>0</v>
      </c>
      <c r="Y7" s="24">
        <f>Q135</f>
        <v>0</v>
      </c>
      <c r="Z7" s="24">
        <f>Q167</f>
        <v>0</v>
      </c>
      <c r="AA7" s="24">
        <f>SUM(U7:Z7)</f>
        <v>0</v>
      </c>
    </row>
    <row r="8" spans="1:27">
      <c r="A8" s="53" t="s">
        <v>15</v>
      </c>
      <c r="B8" s="54"/>
      <c r="C8" s="159"/>
      <c r="D8" s="161">
        <f>SUM(D5:D7)</f>
        <v>0</v>
      </c>
      <c r="E8" s="159"/>
      <c r="F8" s="161">
        <f>SUM(F5:F7)</f>
        <v>0</v>
      </c>
      <c r="G8" s="159"/>
      <c r="H8" s="161">
        <f>SUM(H5:H7)</f>
        <v>0</v>
      </c>
      <c r="I8" s="50"/>
      <c r="J8" s="52">
        <f>SUM(J5:J7)</f>
        <v>0</v>
      </c>
      <c r="K8" s="50"/>
      <c r="L8" s="52">
        <f>SUM(L5:L7)</f>
        <v>0</v>
      </c>
      <c r="M8" s="50"/>
      <c r="N8" s="52">
        <f>SUM(N5:N7)</f>
        <v>0</v>
      </c>
      <c r="O8" s="50"/>
      <c r="P8" s="52">
        <f>SUM(P5:P7)</f>
        <v>0</v>
      </c>
      <c r="Q8" s="52">
        <f>SUM(Q5:Q7)</f>
        <v>0</v>
      </c>
      <c r="S8" s="50" t="s">
        <v>15</v>
      </c>
      <c r="T8" s="54"/>
      <c r="U8" s="52">
        <f>SUM(U5:U7)</f>
        <v>0</v>
      </c>
      <c r="V8" s="52">
        <f t="shared" ref="V8:AA8" si="0">SUM(V5:V7)</f>
        <v>0</v>
      </c>
      <c r="W8" s="52">
        <f t="shared" si="0"/>
        <v>0</v>
      </c>
      <c r="X8" s="52">
        <f t="shared" si="0"/>
        <v>0</v>
      </c>
      <c r="Y8" s="52">
        <f t="shared" si="0"/>
        <v>0</v>
      </c>
      <c r="Z8" s="52">
        <f t="shared" si="0"/>
        <v>0</v>
      </c>
      <c r="AA8" s="52">
        <f t="shared" si="0"/>
        <v>0</v>
      </c>
    </row>
    <row r="9" spans="1:27" ht="14" customHeight="1">
      <c r="A9" s="287" t="s">
        <v>28</v>
      </c>
      <c r="B9" s="1" t="s">
        <v>16</v>
      </c>
      <c r="C9" s="162"/>
      <c r="D9" s="163"/>
      <c r="E9" s="162"/>
      <c r="F9" s="163"/>
      <c r="G9" s="162"/>
      <c r="H9" s="163"/>
      <c r="I9" s="6"/>
      <c r="J9" s="24"/>
      <c r="K9" s="35"/>
      <c r="L9" s="36"/>
      <c r="M9" s="6"/>
      <c r="N9" s="24"/>
      <c r="O9" s="6"/>
      <c r="P9" s="24"/>
      <c r="Q9" s="24">
        <f>SUM(D9,F9,H9,J9,L9,N9,P9)</f>
        <v>0</v>
      </c>
      <c r="S9" s="292" t="s">
        <v>28</v>
      </c>
      <c r="T9" s="20" t="s">
        <v>16</v>
      </c>
      <c r="U9" s="24">
        <f>Q9</f>
        <v>0</v>
      </c>
      <c r="V9" s="24">
        <f>Q41</f>
        <v>0</v>
      </c>
      <c r="W9" s="24">
        <f>Q73</f>
        <v>500</v>
      </c>
      <c r="X9" s="24">
        <f>Q105</f>
        <v>0</v>
      </c>
      <c r="Y9" s="24">
        <f>Q137</f>
        <v>0</v>
      </c>
      <c r="Z9" s="24">
        <f>Q169</f>
        <v>0</v>
      </c>
      <c r="AA9" s="24">
        <f>SUM(U9:Z9)</f>
        <v>500</v>
      </c>
    </row>
    <row r="10" spans="1:27" ht="14">
      <c r="A10" s="288"/>
      <c r="B10" s="1" t="s">
        <v>17</v>
      </c>
      <c r="C10" s="162"/>
      <c r="D10" s="163"/>
      <c r="E10" s="162"/>
      <c r="F10" s="163"/>
      <c r="G10" s="162"/>
      <c r="H10" s="163"/>
      <c r="I10" s="35"/>
      <c r="J10" s="36"/>
      <c r="K10" s="35"/>
      <c r="L10" s="36"/>
      <c r="M10" s="6"/>
      <c r="N10" s="24"/>
      <c r="O10" s="6" t="s">
        <v>362</v>
      </c>
      <c r="P10" s="24">
        <v>321</v>
      </c>
      <c r="Q10" s="24">
        <f>SUM(D10,F10,H10,J10,L10,N10,P10)</f>
        <v>321</v>
      </c>
      <c r="S10" s="295"/>
      <c r="T10" s="20" t="s">
        <v>17</v>
      </c>
      <c r="U10" s="24">
        <f>Q10</f>
        <v>321</v>
      </c>
      <c r="V10" s="24">
        <f>Q42</f>
        <v>1411</v>
      </c>
      <c r="W10" s="24">
        <f>Q74</f>
        <v>3351</v>
      </c>
      <c r="X10" s="24">
        <f>Q106</f>
        <v>594</v>
      </c>
      <c r="Y10" s="24">
        <f>Q138</f>
        <v>0</v>
      </c>
      <c r="Z10" s="24">
        <f>Q170</f>
        <v>0</v>
      </c>
      <c r="AA10" s="24">
        <f>SUM(U10:Z10)</f>
        <v>5677</v>
      </c>
    </row>
    <row r="11" spans="1:27" ht="14">
      <c r="A11" s="288"/>
      <c r="B11" s="1" t="s">
        <v>26</v>
      </c>
      <c r="C11" s="162"/>
      <c r="D11" s="163"/>
      <c r="E11" s="162"/>
      <c r="F11" s="163"/>
      <c r="G11" s="162"/>
      <c r="H11" s="163"/>
      <c r="I11" s="35" t="s">
        <v>125</v>
      </c>
      <c r="J11" s="36">
        <v>1622</v>
      </c>
      <c r="K11" s="35" t="s">
        <v>125</v>
      </c>
      <c r="L11" s="36">
        <v>596</v>
      </c>
      <c r="M11" s="6" t="s">
        <v>364</v>
      </c>
      <c r="N11" s="24">
        <f>1732+611</f>
        <v>2343</v>
      </c>
      <c r="O11" s="6"/>
      <c r="P11" s="24"/>
      <c r="Q11" s="24">
        <f>SUM(D11,F11,H11,J11,L11,N11,P11)</f>
        <v>4561</v>
      </c>
      <c r="S11" s="295"/>
      <c r="T11" s="20" t="s">
        <v>26</v>
      </c>
      <c r="U11" s="24">
        <f>Q11</f>
        <v>4561</v>
      </c>
      <c r="V11" s="24">
        <f>Q43</f>
        <v>5798</v>
      </c>
      <c r="W11" s="24">
        <f>Q75</f>
        <v>4826</v>
      </c>
      <c r="X11" s="24">
        <f>Q107</f>
        <v>6019</v>
      </c>
      <c r="Y11" s="24">
        <f>Q139</f>
        <v>4088</v>
      </c>
      <c r="Z11" s="24">
        <f>Q171</f>
        <v>0</v>
      </c>
      <c r="AA11" s="24">
        <f>SUM(U11:Z11)</f>
        <v>25292</v>
      </c>
    </row>
    <row r="12" spans="1:27" ht="14">
      <c r="A12" s="288"/>
      <c r="B12" s="55" t="s">
        <v>18</v>
      </c>
      <c r="C12" s="161"/>
      <c r="D12" s="161">
        <f>SUM(D9:D11)</f>
        <v>0</v>
      </c>
      <c r="E12" s="161"/>
      <c r="F12" s="161">
        <f>SUM(F9:F11)</f>
        <v>0</v>
      </c>
      <c r="G12" s="159"/>
      <c r="H12" s="161">
        <f>SUM(H9:H11)</f>
        <v>0</v>
      </c>
      <c r="I12" s="50"/>
      <c r="J12" s="52">
        <f>SUM(J9:J11)</f>
        <v>1622</v>
      </c>
      <c r="K12" s="50"/>
      <c r="L12" s="52">
        <f>SUM(L9:L11)</f>
        <v>596</v>
      </c>
      <c r="M12" s="50"/>
      <c r="N12" s="52">
        <f>SUM(N9:N11)</f>
        <v>2343</v>
      </c>
      <c r="O12" s="50"/>
      <c r="P12" s="52">
        <f>SUM(P9:P11)</f>
        <v>321</v>
      </c>
      <c r="Q12" s="52">
        <f>SUM(Q9:Q11)</f>
        <v>4882</v>
      </c>
      <c r="S12" s="295"/>
      <c r="T12" s="59" t="s">
        <v>18</v>
      </c>
      <c r="U12" s="52">
        <f>SUM(U9:U11)</f>
        <v>4882</v>
      </c>
      <c r="V12" s="52">
        <f t="shared" ref="V12:AA12" si="1">SUM(V9:V11)</f>
        <v>7209</v>
      </c>
      <c r="W12" s="52">
        <f t="shared" si="1"/>
        <v>8677</v>
      </c>
      <c r="X12" s="52">
        <f t="shared" si="1"/>
        <v>6613</v>
      </c>
      <c r="Y12" s="52">
        <f t="shared" si="1"/>
        <v>4088</v>
      </c>
      <c r="Z12" s="52">
        <f t="shared" si="1"/>
        <v>0</v>
      </c>
      <c r="AA12" s="52">
        <f t="shared" si="1"/>
        <v>31469</v>
      </c>
    </row>
    <row r="13" spans="1:27" ht="14">
      <c r="A13" s="288"/>
      <c r="B13" s="1" t="s">
        <v>27</v>
      </c>
      <c r="C13" s="162"/>
      <c r="D13" s="163"/>
      <c r="E13" s="162"/>
      <c r="F13" s="163"/>
      <c r="G13" s="162"/>
      <c r="H13" s="163"/>
      <c r="I13" s="35"/>
      <c r="J13" s="36"/>
      <c r="K13" s="35"/>
      <c r="L13" s="36"/>
      <c r="M13" s="6"/>
      <c r="N13" s="24"/>
      <c r="O13" s="6"/>
      <c r="P13" s="24"/>
      <c r="Q13" s="24">
        <f t="shared" ref="Q13:Q20" si="2">SUM(D13,F13,H13,J13,L13,N13,P13)</f>
        <v>0</v>
      </c>
      <c r="S13" s="295"/>
      <c r="T13" s="20" t="s">
        <v>27</v>
      </c>
      <c r="U13" s="24">
        <f t="shared" ref="U13:U20" si="3">Q13</f>
        <v>0</v>
      </c>
      <c r="V13" s="24">
        <f t="shared" ref="V13:V20" si="4">Q45</f>
        <v>0</v>
      </c>
      <c r="W13" s="24">
        <f t="shared" ref="W13:W20" si="5">Q77</f>
        <v>0</v>
      </c>
      <c r="X13" s="24">
        <f t="shared" ref="X13:X20" si="6">Q109</f>
        <v>0</v>
      </c>
      <c r="Y13" s="24">
        <f t="shared" ref="Y13:Y20" si="7">Q141</f>
        <v>0</v>
      </c>
      <c r="Z13" s="24">
        <f t="shared" ref="Z13:Z20" si="8">Q173</f>
        <v>0</v>
      </c>
      <c r="AA13" s="24">
        <f t="shared" ref="AA13:AA20" si="9">SUM(U13:Z13)</f>
        <v>0</v>
      </c>
    </row>
    <row r="14" spans="1:27" ht="14">
      <c r="A14" s="288"/>
      <c r="B14" s="1" t="s">
        <v>29</v>
      </c>
      <c r="C14" s="162"/>
      <c r="D14" s="163"/>
      <c r="E14" s="162"/>
      <c r="F14" s="163"/>
      <c r="G14" s="162"/>
      <c r="H14" s="163"/>
      <c r="I14" s="35"/>
      <c r="J14" s="36"/>
      <c r="K14" s="35"/>
      <c r="L14" s="36"/>
      <c r="M14" s="6"/>
      <c r="N14" s="24"/>
      <c r="O14" s="6"/>
      <c r="P14" s="24"/>
      <c r="Q14" s="24">
        <f t="shared" si="2"/>
        <v>0</v>
      </c>
      <c r="S14" s="295"/>
      <c r="T14" s="20" t="s">
        <v>29</v>
      </c>
      <c r="U14" s="24">
        <f t="shared" si="3"/>
        <v>0</v>
      </c>
      <c r="V14" s="24">
        <f t="shared" si="4"/>
        <v>0</v>
      </c>
      <c r="W14" s="24">
        <f t="shared" si="5"/>
        <v>0</v>
      </c>
      <c r="X14" s="24">
        <f t="shared" si="6"/>
        <v>0</v>
      </c>
      <c r="Y14" s="24">
        <f t="shared" si="7"/>
        <v>0</v>
      </c>
      <c r="Z14" s="24">
        <f t="shared" si="8"/>
        <v>0</v>
      </c>
      <c r="AA14" s="24">
        <f t="shared" si="9"/>
        <v>0</v>
      </c>
    </row>
    <row r="15" spans="1:27" ht="14">
      <c r="A15" s="288"/>
      <c r="B15" s="1" t="s">
        <v>20</v>
      </c>
      <c r="C15" s="162"/>
      <c r="D15" s="163"/>
      <c r="E15" s="162"/>
      <c r="F15" s="163"/>
      <c r="G15" s="162"/>
      <c r="H15" s="163"/>
      <c r="I15" s="35"/>
      <c r="J15" s="36"/>
      <c r="K15" s="35"/>
      <c r="L15" s="36"/>
      <c r="M15" s="6"/>
      <c r="N15" s="24"/>
      <c r="O15" s="6"/>
      <c r="P15" s="24"/>
      <c r="Q15" s="24">
        <f t="shared" si="2"/>
        <v>0</v>
      </c>
      <c r="S15" s="295"/>
      <c r="T15" s="20" t="s">
        <v>20</v>
      </c>
      <c r="U15" s="24">
        <f t="shared" si="3"/>
        <v>0</v>
      </c>
      <c r="V15" s="24">
        <f t="shared" si="4"/>
        <v>0</v>
      </c>
      <c r="W15" s="24">
        <f t="shared" si="5"/>
        <v>0</v>
      </c>
      <c r="X15" s="24">
        <f t="shared" si="6"/>
        <v>0</v>
      </c>
      <c r="Y15" s="24">
        <f t="shared" si="7"/>
        <v>0</v>
      </c>
      <c r="Z15" s="24">
        <f t="shared" si="8"/>
        <v>0</v>
      </c>
      <c r="AA15" s="24">
        <f t="shared" si="9"/>
        <v>0</v>
      </c>
    </row>
    <row r="16" spans="1:27" ht="14">
      <c r="A16" s="288"/>
      <c r="B16" s="1" t="s">
        <v>21</v>
      </c>
      <c r="C16" s="162"/>
      <c r="D16" s="163"/>
      <c r="E16" s="162"/>
      <c r="F16" s="163"/>
      <c r="G16" s="162"/>
      <c r="H16" s="163"/>
      <c r="I16" s="35"/>
      <c r="J16" s="36"/>
      <c r="K16" s="35"/>
      <c r="L16" s="36"/>
      <c r="M16" s="6"/>
      <c r="N16" s="24"/>
      <c r="O16" s="6"/>
      <c r="P16" s="24"/>
      <c r="Q16" s="24">
        <f t="shared" si="2"/>
        <v>0</v>
      </c>
      <c r="S16" s="295"/>
      <c r="T16" s="20" t="s">
        <v>21</v>
      </c>
      <c r="U16" s="24">
        <f t="shared" si="3"/>
        <v>0</v>
      </c>
      <c r="V16" s="24">
        <f t="shared" si="4"/>
        <v>0</v>
      </c>
      <c r="W16" s="24">
        <f t="shared" si="5"/>
        <v>0</v>
      </c>
      <c r="X16" s="24">
        <f t="shared" si="6"/>
        <v>0</v>
      </c>
      <c r="Y16" s="24">
        <f t="shared" si="7"/>
        <v>0</v>
      </c>
      <c r="Z16" s="24">
        <f t="shared" si="8"/>
        <v>0</v>
      </c>
      <c r="AA16" s="24">
        <f t="shared" si="9"/>
        <v>0</v>
      </c>
    </row>
    <row r="17" spans="1:27" ht="14">
      <c r="A17" s="288"/>
      <c r="B17" s="1" t="s">
        <v>22</v>
      </c>
      <c r="C17" s="162"/>
      <c r="D17" s="163"/>
      <c r="E17" s="162"/>
      <c r="F17" s="163"/>
      <c r="G17" s="162"/>
      <c r="H17" s="163"/>
      <c r="I17" s="35"/>
      <c r="J17" s="36"/>
      <c r="K17" s="35"/>
      <c r="L17" s="36"/>
      <c r="M17" s="6"/>
      <c r="N17" s="24"/>
      <c r="O17" s="6"/>
      <c r="P17" s="24"/>
      <c r="Q17" s="24">
        <f t="shared" si="2"/>
        <v>0</v>
      </c>
      <c r="S17" s="295"/>
      <c r="T17" s="20" t="s">
        <v>22</v>
      </c>
      <c r="U17" s="24">
        <f t="shared" si="3"/>
        <v>0</v>
      </c>
      <c r="V17" s="24">
        <f t="shared" si="4"/>
        <v>0</v>
      </c>
      <c r="W17" s="24">
        <f t="shared" si="5"/>
        <v>0</v>
      </c>
      <c r="X17" s="24">
        <f t="shared" si="6"/>
        <v>0</v>
      </c>
      <c r="Y17" s="24">
        <f t="shared" si="7"/>
        <v>0</v>
      </c>
      <c r="Z17" s="24">
        <f t="shared" si="8"/>
        <v>0</v>
      </c>
      <c r="AA17" s="24">
        <f t="shared" si="9"/>
        <v>0</v>
      </c>
    </row>
    <row r="18" spans="1:27" ht="14">
      <c r="A18" s="288"/>
      <c r="B18" s="1" t="s">
        <v>23</v>
      </c>
      <c r="C18" s="162"/>
      <c r="D18" s="163"/>
      <c r="E18" s="162"/>
      <c r="F18" s="163"/>
      <c r="G18" s="162"/>
      <c r="H18" s="163"/>
      <c r="I18" s="35"/>
      <c r="J18" s="36"/>
      <c r="K18" s="35"/>
      <c r="L18" s="36"/>
      <c r="M18" s="6"/>
      <c r="N18" s="24"/>
      <c r="O18" s="6"/>
      <c r="P18" s="24"/>
      <c r="Q18" s="24">
        <f t="shared" si="2"/>
        <v>0</v>
      </c>
      <c r="S18" s="295"/>
      <c r="T18" s="20" t="s">
        <v>23</v>
      </c>
      <c r="U18" s="24">
        <f t="shared" si="3"/>
        <v>0</v>
      </c>
      <c r="V18" s="24">
        <f t="shared" si="4"/>
        <v>0</v>
      </c>
      <c r="W18" s="24">
        <f t="shared" si="5"/>
        <v>0</v>
      </c>
      <c r="X18" s="24">
        <f t="shared" si="6"/>
        <v>3740</v>
      </c>
      <c r="Y18" s="24">
        <f t="shared" si="7"/>
        <v>0</v>
      </c>
      <c r="Z18" s="24">
        <f t="shared" si="8"/>
        <v>0</v>
      </c>
      <c r="AA18" s="24">
        <f t="shared" si="9"/>
        <v>3740</v>
      </c>
    </row>
    <row r="19" spans="1:27" ht="14">
      <c r="A19" s="288"/>
      <c r="B19" s="1" t="s">
        <v>19</v>
      </c>
      <c r="C19" s="162"/>
      <c r="D19" s="163"/>
      <c r="E19" s="162"/>
      <c r="F19" s="163"/>
      <c r="G19" s="162"/>
      <c r="H19" s="163"/>
      <c r="I19" s="35"/>
      <c r="J19" s="36"/>
      <c r="K19" s="35"/>
      <c r="L19" s="36"/>
      <c r="M19" s="6"/>
      <c r="N19" s="24"/>
      <c r="O19" s="6"/>
      <c r="P19" s="24"/>
      <c r="Q19" s="24">
        <f t="shared" si="2"/>
        <v>0</v>
      </c>
      <c r="S19" s="295"/>
      <c r="T19" s="20" t="s">
        <v>19</v>
      </c>
      <c r="U19" s="24">
        <f t="shared" si="3"/>
        <v>0</v>
      </c>
      <c r="V19" s="24">
        <f t="shared" si="4"/>
        <v>0</v>
      </c>
      <c r="W19" s="24">
        <f t="shared" si="5"/>
        <v>0</v>
      </c>
      <c r="X19" s="24">
        <f t="shared" si="6"/>
        <v>1730</v>
      </c>
      <c r="Y19" s="24">
        <f t="shared" si="7"/>
        <v>0</v>
      </c>
      <c r="Z19" s="24">
        <f t="shared" si="8"/>
        <v>0</v>
      </c>
      <c r="AA19" s="24">
        <f t="shared" si="9"/>
        <v>1730</v>
      </c>
    </row>
    <row r="20" spans="1:27" ht="14">
      <c r="A20" s="288"/>
      <c r="B20" s="1" t="s">
        <v>30</v>
      </c>
      <c r="C20" s="162"/>
      <c r="D20" s="163"/>
      <c r="E20" s="162"/>
      <c r="F20" s="163"/>
      <c r="G20" s="162"/>
      <c r="H20" s="163"/>
      <c r="I20" s="35"/>
      <c r="J20" s="36"/>
      <c r="K20" s="35"/>
      <c r="L20" s="36"/>
      <c r="M20" s="6"/>
      <c r="N20" s="24"/>
      <c r="O20" s="6"/>
      <c r="P20" s="24"/>
      <c r="Q20" s="24">
        <f t="shared" si="2"/>
        <v>0</v>
      </c>
      <c r="S20" s="295"/>
      <c r="T20" s="20" t="s">
        <v>30</v>
      </c>
      <c r="U20" s="24">
        <f t="shared" si="3"/>
        <v>0</v>
      </c>
      <c r="V20" s="24">
        <f t="shared" si="4"/>
        <v>0</v>
      </c>
      <c r="W20" s="24">
        <f t="shared" si="5"/>
        <v>0</v>
      </c>
      <c r="X20" s="24">
        <f t="shared" si="6"/>
        <v>0</v>
      </c>
      <c r="Y20" s="24">
        <f t="shared" si="7"/>
        <v>0</v>
      </c>
      <c r="Z20" s="24">
        <f t="shared" si="8"/>
        <v>0</v>
      </c>
      <c r="AA20" s="24">
        <f t="shared" si="9"/>
        <v>0</v>
      </c>
    </row>
    <row r="21" spans="1:27" ht="14">
      <c r="A21" s="289"/>
      <c r="B21" s="55" t="s">
        <v>18</v>
      </c>
      <c r="C21" s="161"/>
      <c r="D21" s="161">
        <f>SUM(D13:D20)</f>
        <v>0</v>
      </c>
      <c r="E21" s="161"/>
      <c r="F21" s="161">
        <f>SUM(F13:F20)</f>
        <v>0</v>
      </c>
      <c r="G21" s="161"/>
      <c r="H21" s="161">
        <f>SUM(H13:H20)</f>
        <v>0</v>
      </c>
      <c r="I21" s="52"/>
      <c r="J21" s="52">
        <f>SUM(J13:J20)</f>
        <v>0</v>
      </c>
      <c r="K21" s="52"/>
      <c r="L21" s="52">
        <f>SUM(L13:L20)</f>
        <v>0</v>
      </c>
      <c r="M21" s="52"/>
      <c r="N21" s="52">
        <f>SUM(N13:N20)</f>
        <v>0</v>
      </c>
      <c r="O21" s="52"/>
      <c r="P21" s="52">
        <f>SUM(P13:P20)</f>
        <v>0</v>
      </c>
      <c r="Q21" s="52">
        <f>SUM(Q13:Q20)</f>
        <v>0</v>
      </c>
      <c r="S21" s="296"/>
      <c r="T21" s="59" t="s">
        <v>18</v>
      </c>
      <c r="U21" s="52">
        <f t="shared" ref="U21:AA21" si="10">SUM(U13:U20)</f>
        <v>0</v>
      </c>
      <c r="V21" s="52">
        <f t="shared" si="10"/>
        <v>0</v>
      </c>
      <c r="W21" s="52">
        <f t="shared" si="10"/>
        <v>0</v>
      </c>
      <c r="X21" s="52">
        <f t="shared" si="10"/>
        <v>5470</v>
      </c>
      <c r="Y21" s="52">
        <f t="shared" si="10"/>
        <v>0</v>
      </c>
      <c r="Z21" s="52">
        <f t="shared" si="10"/>
        <v>0</v>
      </c>
      <c r="AA21" s="52">
        <f t="shared" si="10"/>
        <v>5470</v>
      </c>
    </row>
    <row r="22" spans="1:27">
      <c r="A22" s="53" t="s">
        <v>24</v>
      </c>
      <c r="B22" s="54"/>
      <c r="C22" s="161"/>
      <c r="D22" s="161">
        <f>D12+D21</f>
        <v>0</v>
      </c>
      <c r="E22" s="161"/>
      <c r="F22" s="161">
        <f>F12+F21</f>
        <v>0</v>
      </c>
      <c r="G22" s="161"/>
      <c r="H22" s="161">
        <f>H12+H21</f>
        <v>0</v>
      </c>
      <c r="I22" s="52"/>
      <c r="J22" s="52">
        <f>J12+J21</f>
        <v>1622</v>
      </c>
      <c r="K22" s="52"/>
      <c r="L22" s="52">
        <f>L12+L21</f>
        <v>596</v>
      </c>
      <c r="M22" s="52"/>
      <c r="N22" s="52">
        <f>N12+N21</f>
        <v>2343</v>
      </c>
      <c r="O22" s="52"/>
      <c r="P22" s="52">
        <f>P12+P21</f>
        <v>321</v>
      </c>
      <c r="Q22" s="52">
        <f>Q12+Q21</f>
        <v>4882</v>
      </c>
      <c r="S22" s="60" t="s">
        <v>24</v>
      </c>
      <c r="T22" s="54"/>
      <c r="U22" s="52">
        <f t="shared" ref="U22:AA22" si="11">U12+U21</f>
        <v>4882</v>
      </c>
      <c r="V22" s="52">
        <f t="shared" si="11"/>
        <v>7209</v>
      </c>
      <c r="W22" s="52">
        <f t="shared" si="11"/>
        <v>8677</v>
      </c>
      <c r="X22" s="52">
        <f t="shared" si="11"/>
        <v>12083</v>
      </c>
      <c r="Y22" s="52">
        <f t="shared" si="11"/>
        <v>4088</v>
      </c>
      <c r="Z22" s="52">
        <f t="shared" si="11"/>
        <v>0</v>
      </c>
      <c r="AA22" s="52">
        <f t="shared" si="11"/>
        <v>36939</v>
      </c>
    </row>
    <row r="23" spans="1:27">
      <c r="A23" s="57" t="s">
        <v>25</v>
      </c>
      <c r="B23" s="56"/>
      <c r="C23" s="164"/>
      <c r="D23" s="164">
        <f>D4+D8-D22</f>
        <v>86605</v>
      </c>
      <c r="E23" s="164"/>
      <c r="F23" s="164">
        <f>F4+F8-F22</f>
        <v>86605</v>
      </c>
      <c r="G23" s="164"/>
      <c r="H23" s="164">
        <f>H4+H8-H22</f>
        <v>86605</v>
      </c>
      <c r="I23" s="58"/>
      <c r="J23" s="58">
        <f>J4+J8-J22</f>
        <v>84983</v>
      </c>
      <c r="K23" s="58"/>
      <c r="L23" s="58">
        <f>L4+L8-L22</f>
        <v>84387</v>
      </c>
      <c r="M23" s="58"/>
      <c r="N23" s="58">
        <f>N4+N8-N22</f>
        <v>82044</v>
      </c>
      <c r="O23" s="58"/>
      <c r="P23" s="58">
        <f>P4+P8-P22</f>
        <v>81723</v>
      </c>
      <c r="Q23" s="58">
        <f>Q4+Q8-Q22</f>
        <v>81723</v>
      </c>
      <c r="S23" s="48" t="s">
        <v>25</v>
      </c>
      <c r="T23" s="8"/>
      <c r="U23" s="23">
        <f t="shared" ref="U23:AA23" si="12">U4+U8-U22</f>
        <v>81723</v>
      </c>
      <c r="V23" s="23">
        <f t="shared" si="12"/>
        <v>74514</v>
      </c>
      <c r="W23" s="23">
        <f t="shared" si="12"/>
        <v>65837</v>
      </c>
      <c r="X23" s="23">
        <f t="shared" si="12"/>
        <v>53754</v>
      </c>
      <c r="Y23" s="23">
        <f t="shared" si="12"/>
        <v>49666</v>
      </c>
      <c r="Z23" s="23">
        <f t="shared" si="12"/>
        <v>49666</v>
      </c>
      <c r="AA23" s="23">
        <f t="shared" si="12"/>
        <v>49666</v>
      </c>
    </row>
    <row r="24" spans="1:27">
      <c r="A24" s="13" t="s">
        <v>12</v>
      </c>
      <c r="B24" s="14"/>
      <c r="C24" s="165"/>
      <c r="D24" s="166"/>
      <c r="E24" s="165"/>
      <c r="F24" s="166"/>
      <c r="G24" s="165"/>
      <c r="H24" s="166"/>
      <c r="I24" s="26"/>
      <c r="J24" s="27"/>
      <c r="K24" s="26"/>
      <c r="L24" s="27"/>
      <c r="M24" s="13"/>
      <c r="N24" s="14"/>
      <c r="O24" s="13" t="s">
        <v>360</v>
      </c>
      <c r="P24" s="14"/>
      <c r="Q24" s="7"/>
      <c r="S24" s="49" t="s">
        <v>12</v>
      </c>
      <c r="T24" s="14"/>
      <c r="U24" s="7"/>
      <c r="V24" s="7"/>
      <c r="W24" s="7"/>
      <c r="X24" s="7"/>
      <c r="Y24" s="7"/>
      <c r="Z24" s="7"/>
      <c r="AA24" s="7"/>
    </row>
    <row r="25" spans="1:27">
      <c r="A25" s="17"/>
      <c r="B25" s="18"/>
      <c r="C25" s="167"/>
      <c r="D25" s="168"/>
      <c r="E25" s="167"/>
      <c r="F25" s="168"/>
      <c r="G25" s="167"/>
      <c r="H25" s="168"/>
      <c r="I25" s="28"/>
      <c r="J25" s="29"/>
      <c r="K25" s="28"/>
      <c r="L25" s="29"/>
      <c r="M25" s="17"/>
      <c r="N25" s="18"/>
      <c r="O25" s="17" t="s">
        <v>361</v>
      </c>
      <c r="P25" s="18"/>
      <c r="Q25" s="19"/>
      <c r="S25" s="17"/>
      <c r="T25" s="18"/>
      <c r="U25" s="19"/>
      <c r="V25" s="19"/>
      <c r="W25" s="19"/>
      <c r="X25" s="19"/>
      <c r="Y25" s="19"/>
      <c r="Z25" s="19"/>
      <c r="AA25" s="19"/>
    </row>
    <row r="26" spans="1:27">
      <c r="A26" s="17"/>
      <c r="B26" s="18"/>
      <c r="C26" s="167"/>
      <c r="D26" s="168"/>
      <c r="E26" s="167"/>
      <c r="F26" s="168"/>
      <c r="G26" s="167"/>
      <c r="H26" s="168"/>
      <c r="I26" s="28"/>
      <c r="J26" s="29"/>
      <c r="K26" s="28"/>
      <c r="L26" s="29"/>
      <c r="M26" s="17"/>
      <c r="N26" s="18"/>
      <c r="O26" s="17"/>
      <c r="P26" s="18"/>
      <c r="Q26" s="19"/>
      <c r="S26" s="17"/>
      <c r="T26" s="18"/>
      <c r="U26" s="19"/>
      <c r="V26" s="19"/>
      <c r="W26" s="19"/>
      <c r="X26" s="19"/>
      <c r="Y26" s="19"/>
      <c r="Z26" s="19"/>
      <c r="AA26" s="19"/>
    </row>
    <row r="27" spans="1:27">
      <c r="A27" s="17"/>
      <c r="B27" s="18"/>
      <c r="C27" s="167"/>
      <c r="D27" s="168"/>
      <c r="E27" s="167"/>
      <c r="F27" s="168"/>
      <c r="G27" s="167"/>
      <c r="H27" s="168"/>
      <c r="I27" s="28"/>
      <c r="J27" s="29"/>
      <c r="K27" s="28"/>
      <c r="L27" s="29"/>
      <c r="M27" s="17"/>
      <c r="N27" s="18"/>
      <c r="O27" s="17"/>
      <c r="P27" s="18"/>
      <c r="Q27" s="19"/>
      <c r="S27" s="17"/>
      <c r="T27" s="18"/>
      <c r="U27" s="19"/>
      <c r="V27" s="19"/>
      <c r="W27" s="19"/>
      <c r="X27" s="19"/>
      <c r="Y27" s="19"/>
      <c r="Z27" s="19"/>
      <c r="AA27" s="19"/>
    </row>
    <row r="28" spans="1:27">
      <c r="A28" s="17"/>
      <c r="B28" s="18"/>
      <c r="C28" s="167"/>
      <c r="D28" s="168"/>
      <c r="E28" s="167"/>
      <c r="F28" s="168"/>
      <c r="G28" s="167"/>
      <c r="H28" s="168"/>
      <c r="I28" s="28"/>
      <c r="J28" s="29"/>
      <c r="K28" s="28"/>
      <c r="L28" s="29"/>
      <c r="M28" s="17"/>
      <c r="N28" s="18"/>
      <c r="O28" s="17"/>
      <c r="P28" s="18"/>
      <c r="Q28" s="19"/>
      <c r="S28" s="17"/>
      <c r="T28" s="18"/>
      <c r="U28" s="19"/>
      <c r="V28" s="19"/>
      <c r="W28" s="19"/>
      <c r="X28" s="19"/>
      <c r="Y28" s="19"/>
      <c r="Z28" s="19"/>
      <c r="AA28" s="19"/>
    </row>
    <row r="29" spans="1:27">
      <c r="A29" s="17"/>
      <c r="B29" s="18"/>
      <c r="C29" s="167"/>
      <c r="D29" s="168"/>
      <c r="E29" s="167"/>
      <c r="F29" s="168"/>
      <c r="G29" s="167"/>
      <c r="H29" s="168"/>
      <c r="I29" s="28"/>
      <c r="J29" s="29"/>
      <c r="K29" s="28"/>
      <c r="L29" s="29"/>
      <c r="M29" s="17"/>
      <c r="N29" s="18"/>
      <c r="O29" s="17"/>
      <c r="P29" s="18"/>
      <c r="Q29" s="19"/>
      <c r="S29" s="17"/>
      <c r="T29" s="18"/>
      <c r="U29" s="19"/>
      <c r="V29" s="19"/>
      <c r="W29" s="19"/>
      <c r="X29" s="19"/>
      <c r="Y29" s="19"/>
      <c r="Z29" s="19"/>
      <c r="AA29" s="19"/>
    </row>
    <row r="30" spans="1:27">
      <c r="A30" s="17"/>
      <c r="B30" s="18"/>
      <c r="C30" s="167"/>
      <c r="D30" s="168"/>
      <c r="E30" s="167"/>
      <c r="F30" s="168"/>
      <c r="G30" s="167"/>
      <c r="H30" s="168"/>
      <c r="I30" s="28"/>
      <c r="J30" s="29"/>
      <c r="K30" s="28"/>
      <c r="L30" s="29"/>
      <c r="M30" s="17"/>
      <c r="N30" s="18"/>
      <c r="O30" s="17"/>
      <c r="P30" s="18"/>
      <c r="Q30" s="19"/>
      <c r="S30" s="17"/>
      <c r="T30" s="18"/>
      <c r="U30" s="19"/>
      <c r="V30" s="19"/>
      <c r="W30" s="19"/>
      <c r="X30" s="19"/>
      <c r="Y30" s="19"/>
      <c r="Z30" s="19"/>
      <c r="AA30" s="19"/>
    </row>
    <row r="31" spans="1:27">
      <c r="A31" s="15"/>
      <c r="B31" s="16"/>
      <c r="C31" s="169"/>
      <c r="D31" s="170"/>
      <c r="E31" s="169"/>
      <c r="F31" s="170"/>
      <c r="G31" s="169"/>
      <c r="H31" s="170"/>
      <c r="I31" s="30"/>
      <c r="J31" s="31"/>
      <c r="K31" s="30"/>
      <c r="L31" s="31"/>
      <c r="M31" s="15"/>
      <c r="N31" s="16"/>
      <c r="O31" s="15"/>
      <c r="P31" s="16"/>
      <c r="Q31" s="5"/>
      <c r="S31" s="15"/>
      <c r="T31" s="16"/>
      <c r="U31" s="5"/>
      <c r="V31" s="5"/>
      <c r="W31" s="5"/>
      <c r="X31" s="5"/>
      <c r="Y31" s="5"/>
      <c r="Z31" s="5"/>
      <c r="AA31" s="5"/>
    </row>
    <row r="32" spans="1:27"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7">
      <c r="A33" s="21" t="str">
        <f>A1</f>
        <v>2021年</v>
      </c>
      <c r="B33" s="21"/>
      <c r="C33" s="46" t="str">
        <f>C1</f>
        <v>9月</v>
      </c>
      <c r="D33" s="47" t="s">
        <v>43</v>
      </c>
      <c r="E33" s="47"/>
      <c r="F33" s="47"/>
      <c r="G33" s="47"/>
      <c r="H33" s="47"/>
      <c r="I33" s="47"/>
      <c r="J33" s="47"/>
      <c r="K33" s="47"/>
      <c r="L33" s="47"/>
    </row>
    <row r="34" spans="1:17" ht="11.25" customHeight="1">
      <c r="A34" s="283"/>
      <c r="B34" s="284"/>
      <c r="C34" s="32">
        <v>5</v>
      </c>
      <c r="D34" s="12" t="s">
        <v>33</v>
      </c>
      <c r="E34" s="33">
        <v>6</v>
      </c>
      <c r="F34" s="22" t="s">
        <v>34</v>
      </c>
      <c r="G34" s="33">
        <v>7</v>
      </c>
      <c r="H34" s="22" t="s">
        <v>37</v>
      </c>
      <c r="I34" s="33">
        <v>8</v>
      </c>
      <c r="J34" s="22" t="s">
        <v>38</v>
      </c>
      <c r="K34" s="33">
        <v>9</v>
      </c>
      <c r="L34" s="22" t="s">
        <v>39</v>
      </c>
      <c r="M34" s="2">
        <v>10</v>
      </c>
      <c r="N34" s="22" t="s">
        <v>40</v>
      </c>
      <c r="O34" s="2">
        <v>11</v>
      </c>
      <c r="P34" s="22" t="s">
        <v>41</v>
      </c>
      <c r="Q34" s="290" t="s">
        <v>42</v>
      </c>
    </row>
    <row r="35" spans="1:17" ht="11.25" customHeight="1">
      <c r="A35" s="285"/>
      <c r="B35" s="286"/>
      <c r="C35" s="34" t="s">
        <v>31</v>
      </c>
      <c r="D35" s="34" t="s">
        <v>32</v>
      </c>
      <c r="E35" s="34" t="s">
        <v>31</v>
      </c>
      <c r="F35" s="34" t="s">
        <v>32</v>
      </c>
      <c r="G35" s="34" t="s">
        <v>31</v>
      </c>
      <c r="H35" s="34" t="s">
        <v>32</v>
      </c>
      <c r="I35" s="34" t="s">
        <v>31</v>
      </c>
      <c r="J35" s="34" t="s">
        <v>32</v>
      </c>
      <c r="K35" s="34" t="s">
        <v>31</v>
      </c>
      <c r="L35" s="34" t="s">
        <v>32</v>
      </c>
      <c r="M35" s="11" t="s">
        <v>31</v>
      </c>
      <c r="N35" s="11" t="s">
        <v>32</v>
      </c>
      <c r="O35" s="11" t="s">
        <v>31</v>
      </c>
      <c r="P35" s="11" t="s">
        <v>32</v>
      </c>
      <c r="Q35" s="291"/>
    </row>
    <row r="36" spans="1:17">
      <c r="A36" s="53" t="s">
        <v>13</v>
      </c>
      <c r="B36" s="54"/>
      <c r="C36" s="50"/>
      <c r="D36" s="51">
        <f>P23</f>
        <v>81723</v>
      </c>
      <c r="E36" s="50"/>
      <c r="F36" s="52">
        <f>D55</f>
        <v>80503</v>
      </c>
      <c r="G36" s="50"/>
      <c r="H36" s="52">
        <f>F55</f>
        <v>79205</v>
      </c>
      <c r="I36" s="50"/>
      <c r="J36" s="52">
        <f>H55</f>
        <v>79205</v>
      </c>
      <c r="K36" s="50"/>
      <c r="L36" s="52">
        <f>J55</f>
        <v>78135</v>
      </c>
      <c r="M36" s="50"/>
      <c r="N36" s="52">
        <f>L55</f>
        <v>76967</v>
      </c>
      <c r="O36" s="50"/>
      <c r="P36" s="52">
        <f>N55</f>
        <v>76356</v>
      </c>
      <c r="Q36" s="51">
        <f>D36</f>
        <v>81723</v>
      </c>
    </row>
    <row r="37" spans="1:17" ht="13" customHeight="1">
      <c r="A37" s="280" t="s">
        <v>36</v>
      </c>
      <c r="B37" s="5" t="s">
        <v>55</v>
      </c>
      <c r="C37" s="35"/>
      <c r="D37" s="36"/>
      <c r="E37" s="35"/>
      <c r="F37" s="36"/>
      <c r="G37" s="35"/>
      <c r="H37" s="36"/>
      <c r="I37" s="35"/>
      <c r="J37" s="36"/>
      <c r="K37" s="35"/>
      <c r="L37" s="36"/>
      <c r="M37" s="6"/>
      <c r="N37" s="24"/>
      <c r="O37" s="6"/>
      <c r="P37" s="24"/>
      <c r="Q37" s="24">
        <f>SUM(D37,F37,H37,J37,L37,N37,P37)</f>
        <v>0</v>
      </c>
    </row>
    <row r="38" spans="1:17">
      <c r="A38" s="281"/>
      <c r="B38" s="6" t="s">
        <v>11</v>
      </c>
      <c r="C38" s="35"/>
      <c r="D38" s="36"/>
      <c r="E38" s="35"/>
      <c r="F38" s="36"/>
      <c r="G38" s="35"/>
      <c r="H38" s="36"/>
      <c r="I38" s="35"/>
      <c r="J38" s="36"/>
      <c r="K38" s="35"/>
      <c r="L38" s="36"/>
      <c r="M38" s="6"/>
      <c r="N38" s="24"/>
      <c r="O38" s="6"/>
      <c r="P38" s="24"/>
      <c r="Q38" s="24">
        <f>SUM(D38,F38,H38,J38,L38,N38,P38)</f>
        <v>0</v>
      </c>
    </row>
    <row r="39" spans="1:17">
      <c r="A39" s="282"/>
      <c r="B39" s="7" t="s">
        <v>14</v>
      </c>
      <c r="C39" s="35"/>
      <c r="D39" s="36"/>
      <c r="E39" s="35"/>
      <c r="F39" s="36"/>
      <c r="G39" s="35"/>
      <c r="H39" s="36"/>
      <c r="I39" s="35"/>
      <c r="J39" s="36"/>
      <c r="K39" s="35"/>
      <c r="L39" s="36"/>
      <c r="M39" s="6"/>
      <c r="N39" s="24"/>
      <c r="O39" s="6"/>
      <c r="P39" s="24"/>
      <c r="Q39" s="24">
        <f>SUM(D39,F39,H39,J39,L39,N39,P39)</f>
        <v>0</v>
      </c>
    </row>
    <row r="40" spans="1:17">
      <c r="A40" s="53" t="s">
        <v>15</v>
      </c>
      <c r="B40" s="54"/>
      <c r="C40" s="50"/>
      <c r="D40" s="52">
        <f>SUM(D37:D39)</f>
        <v>0</v>
      </c>
      <c r="E40" s="50"/>
      <c r="F40" s="52">
        <f>SUM(F37:F39)</f>
        <v>0</v>
      </c>
      <c r="G40" s="50"/>
      <c r="H40" s="52">
        <f>SUM(H37:H39)</f>
        <v>0</v>
      </c>
      <c r="I40" s="50"/>
      <c r="J40" s="52">
        <f>SUM(J37:J39)</f>
        <v>0</v>
      </c>
      <c r="K40" s="50"/>
      <c r="L40" s="52">
        <f>SUM(L37:L39)</f>
        <v>0</v>
      </c>
      <c r="M40" s="50"/>
      <c r="N40" s="52">
        <f>SUM(N37:N39)</f>
        <v>0</v>
      </c>
      <c r="O40" s="50"/>
      <c r="P40" s="52">
        <f>SUM(P37:P39)</f>
        <v>0</v>
      </c>
      <c r="Q40" s="52">
        <f>SUM(Q37:Q39)</f>
        <v>0</v>
      </c>
    </row>
    <row r="41" spans="1:17" ht="13" customHeight="1">
      <c r="A41" s="287" t="s">
        <v>28</v>
      </c>
      <c r="B41" s="1" t="s">
        <v>16</v>
      </c>
      <c r="C41" s="35"/>
      <c r="D41" s="36"/>
      <c r="E41" s="35"/>
      <c r="F41" s="36"/>
      <c r="G41" s="35"/>
      <c r="H41" s="36"/>
      <c r="I41" s="35"/>
      <c r="J41" s="36"/>
      <c r="K41" s="35"/>
      <c r="L41" s="36"/>
      <c r="M41" s="6"/>
      <c r="N41" s="24"/>
      <c r="O41" s="6"/>
      <c r="P41" s="24"/>
      <c r="Q41" s="24">
        <f>SUM(D41,F41,H41,J41,L41,N41,P41)</f>
        <v>0</v>
      </c>
    </row>
    <row r="42" spans="1:17" ht="13" customHeight="1">
      <c r="A42" s="288"/>
      <c r="B42" s="1" t="s">
        <v>17</v>
      </c>
      <c r="C42" s="35" t="s">
        <v>359</v>
      </c>
      <c r="D42" s="36">
        <v>1220</v>
      </c>
      <c r="E42" s="35"/>
      <c r="F42" s="36"/>
      <c r="G42" s="35"/>
      <c r="H42" s="36"/>
      <c r="I42" s="35"/>
      <c r="J42" s="36"/>
      <c r="K42" s="35"/>
      <c r="L42" s="36"/>
      <c r="M42" s="6"/>
      <c r="N42" s="24"/>
      <c r="O42" s="6" t="s">
        <v>365</v>
      </c>
      <c r="P42" s="24">
        <v>191</v>
      </c>
      <c r="Q42" s="24">
        <f>SUM(D42,F42,H42,J42,L42,N42,P42)</f>
        <v>1411</v>
      </c>
    </row>
    <row r="43" spans="1:17" ht="13" customHeight="1">
      <c r="A43" s="288"/>
      <c r="B43" s="1" t="s">
        <v>26</v>
      </c>
      <c r="C43" s="35"/>
      <c r="D43" s="36"/>
      <c r="E43" s="35" t="s">
        <v>125</v>
      </c>
      <c r="F43" s="36">
        <v>1298</v>
      </c>
      <c r="G43" s="35"/>
      <c r="H43" s="36"/>
      <c r="I43" s="35" t="s">
        <v>138</v>
      </c>
      <c r="J43" s="36">
        <v>1070</v>
      </c>
      <c r="K43" s="35" t="s">
        <v>151</v>
      </c>
      <c r="L43" s="36">
        <f>439+729</f>
        <v>1168</v>
      </c>
      <c r="M43" s="6" t="s">
        <v>125</v>
      </c>
      <c r="N43" s="24">
        <v>611</v>
      </c>
      <c r="O43" s="6" t="s">
        <v>168</v>
      </c>
      <c r="P43" s="24">
        <v>1651</v>
      </c>
      <c r="Q43" s="24">
        <f>SUM(D43,F43,H43,J43,L43,N43,P43)</f>
        <v>5798</v>
      </c>
    </row>
    <row r="44" spans="1:17" ht="14">
      <c r="A44" s="288"/>
      <c r="B44" s="55" t="s">
        <v>18</v>
      </c>
      <c r="C44" s="50"/>
      <c r="D44" s="52">
        <f>SUM(D41:D43)</f>
        <v>1220</v>
      </c>
      <c r="E44" s="50"/>
      <c r="F44" s="52">
        <f>SUM(F41:F43)</f>
        <v>1298</v>
      </c>
      <c r="G44" s="50"/>
      <c r="H44" s="52">
        <f>SUM(H41:H43)</f>
        <v>0</v>
      </c>
      <c r="I44" s="50"/>
      <c r="J44" s="52">
        <f>SUM(J41:J43)</f>
        <v>1070</v>
      </c>
      <c r="K44" s="50"/>
      <c r="L44" s="52">
        <f>SUM(L41:L43)</f>
        <v>1168</v>
      </c>
      <c r="M44" s="50"/>
      <c r="N44" s="52">
        <f>SUM(N41:N43)</f>
        <v>611</v>
      </c>
      <c r="O44" s="50"/>
      <c r="P44" s="52">
        <f>SUM(P41:P43)</f>
        <v>1842</v>
      </c>
      <c r="Q44" s="52">
        <f>SUM(Q41:Q43)</f>
        <v>7209</v>
      </c>
    </row>
    <row r="45" spans="1:17" ht="14">
      <c r="A45" s="288"/>
      <c r="B45" s="1" t="s">
        <v>27</v>
      </c>
      <c r="C45" s="35"/>
      <c r="D45" s="36"/>
      <c r="E45" s="35"/>
      <c r="F45" s="36"/>
      <c r="G45" s="35"/>
      <c r="H45" s="36"/>
      <c r="I45" s="35"/>
      <c r="J45" s="36"/>
      <c r="K45" s="35"/>
      <c r="L45" s="36"/>
      <c r="M45" s="6"/>
      <c r="N45" s="24"/>
      <c r="O45" s="6"/>
      <c r="P45" s="24"/>
      <c r="Q45" s="24">
        <f t="shared" ref="Q45:Q52" si="13">SUM(D45,F45,H45,J45,L45,N45,P45)</f>
        <v>0</v>
      </c>
    </row>
    <row r="46" spans="1:17" ht="14">
      <c r="A46" s="288"/>
      <c r="B46" s="1" t="s">
        <v>29</v>
      </c>
      <c r="C46" s="35"/>
      <c r="D46" s="36"/>
      <c r="E46" s="35"/>
      <c r="F46" s="36"/>
      <c r="G46" s="35"/>
      <c r="H46" s="36"/>
      <c r="I46" s="35"/>
      <c r="J46" s="36"/>
      <c r="K46" s="35"/>
      <c r="L46" s="36"/>
      <c r="M46" s="6"/>
      <c r="N46" s="24"/>
      <c r="O46" s="6"/>
      <c r="P46" s="24"/>
      <c r="Q46" s="24">
        <f t="shared" si="13"/>
        <v>0</v>
      </c>
    </row>
    <row r="47" spans="1:17" ht="14">
      <c r="A47" s="288"/>
      <c r="B47" s="1" t="s">
        <v>20</v>
      </c>
      <c r="C47" s="35"/>
      <c r="D47" s="36"/>
      <c r="E47" s="35"/>
      <c r="F47" s="36"/>
      <c r="G47" s="35"/>
      <c r="H47" s="36"/>
      <c r="I47" s="35"/>
      <c r="J47" s="36"/>
      <c r="K47" s="35"/>
      <c r="L47" s="36"/>
      <c r="M47" s="6"/>
      <c r="N47" s="24"/>
      <c r="O47" s="6"/>
      <c r="P47" s="24"/>
      <c r="Q47" s="24">
        <f t="shared" si="13"/>
        <v>0</v>
      </c>
    </row>
    <row r="48" spans="1:17" ht="14">
      <c r="A48" s="288"/>
      <c r="B48" s="1" t="s">
        <v>21</v>
      </c>
      <c r="C48" s="35"/>
      <c r="D48" s="36"/>
      <c r="E48" s="35"/>
      <c r="F48" s="36"/>
      <c r="G48" s="35"/>
      <c r="H48" s="36"/>
      <c r="I48" s="35"/>
      <c r="J48" s="36"/>
      <c r="K48" s="35"/>
      <c r="L48" s="36"/>
      <c r="M48" s="6"/>
      <c r="N48" s="24"/>
      <c r="O48" s="6"/>
      <c r="P48" s="24"/>
      <c r="Q48" s="24">
        <f t="shared" si="13"/>
        <v>0</v>
      </c>
    </row>
    <row r="49" spans="1:17" ht="14">
      <c r="A49" s="288"/>
      <c r="B49" s="1" t="s">
        <v>22</v>
      </c>
      <c r="C49" s="35"/>
      <c r="D49" s="36"/>
      <c r="E49" s="35"/>
      <c r="F49" s="36"/>
      <c r="G49" s="35"/>
      <c r="H49" s="36"/>
      <c r="I49" s="35"/>
      <c r="J49" s="36"/>
      <c r="K49" s="35"/>
      <c r="L49" s="36"/>
      <c r="M49" s="6"/>
      <c r="N49" s="24"/>
      <c r="O49" s="6"/>
      <c r="P49" s="24"/>
      <c r="Q49" s="24">
        <f t="shared" si="13"/>
        <v>0</v>
      </c>
    </row>
    <row r="50" spans="1:17" ht="14">
      <c r="A50" s="288"/>
      <c r="B50" s="1" t="s">
        <v>23</v>
      </c>
      <c r="C50" s="35"/>
      <c r="D50" s="36"/>
      <c r="E50" s="35"/>
      <c r="F50" s="36"/>
      <c r="G50" s="35"/>
      <c r="H50" s="36"/>
      <c r="I50" s="35"/>
      <c r="J50" s="36"/>
      <c r="K50" s="35"/>
      <c r="L50" s="36"/>
      <c r="M50" s="6"/>
      <c r="N50" s="24"/>
      <c r="O50" s="6"/>
      <c r="P50" s="24"/>
      <c r="Q50" s="24">
        <f t="shared" si="13"/>
        <v>0</v>
      </c>
    </row>
    <row r="51" spans="1:17" ht="14">
      <c r="A51" s="288"/>
      <c r="B51" s="1" t="s">
        <v>19</v>
      </c>
      <c r="C51" s="35"/>
      <c r="D51" s="36"/>
      <c r="E51" s="35"/>
      <c r="F51" s="36"/>
      <c r="G51" s="35"/>
      <c r="H51" s="36"/>
      <c r="I51" s="35"/>
      <c r="J51" s="36"/>
      <c r="K51" s="35"/>
      <c r="L51" s="36"/>
      <c r="M51" s="6"/>
      <c r="N51" s="24"/>
      <c r="O51" s="6"/>
      <c r="P51" s="24"/>
      <c r="Q51" s="24">
        <f t="shared" si="13"/>
        <v>0</v>
      </c>
    </row>
    <row r="52" spans="1:17" ht="14">
      <c r="A52" s="288"/>
      <c r="B52" s="1" t="s">
        <v>30</v>
      </c>
      <c r="C52" s="35"/>
      <c r="D52" s="36"/>
      <c r="E52" s="35"/>
      <c r="F52" s="36"/>
      <c r="G52" s="35"/>
      <c r="H52" s="36"/>
      <c r="I52" s="35"/>
      <c r="J52" s="36"/>
      <c r="K52" s="35"/>
      <c r="L52" s="36"/>
      <c r="M52" s="6"/>
      <c r="N52" s="24"/>
      <c r="O52" s="6"/>
      <c r="P52" s="24"/>
      <c r="Q52" s="24">
        <f t="shared" si="13"/>
        <v>0</v>
      </c>
    </row>
    <row r="53" spans="1:17" ht="14">
      <c r="A53" s="289"/>
      <c r="B53" s="55" t="s">
        <v>18</v>
      </c>
      <c r="C53" s="52"/>
      <c r="D53" s="52">
        <f>SUM(D45:D52)</f>
        <v>0</v>
      </c>
      <c r="E53" s="52"/>
      <c r="F53" s="52">
        <f>SUM(F45:F52)</f>
        <v>0</v>
      </c>
      <c r="G53" s="52"/>
      <c r="H53" s="52">
        <f>SUM(H45:H52)</f>
        <v>0</v>
      </c>
      <c r="I53" s="52"/>
      <c r="J53" s="52">
        <f>SUM(J45:J52)</f>
        <v>0</v>
      </c>
      <c r="K53" s="52"/>
      <c r="L53" s="52">
        <f>SUM(L45:L52)</f>
        <v>0</v>
      </c>
      <c r="M53" s="52"/>
      <c r="N53" s="52">
        <f>SUM(N45:N52)</f>
        <v>0</v>
      </c>
      <c r="O53" s="52"/>
      <c r="P53" s="52">
        <f>SUM(P45:P52)</f>
        <v>0</v>
      </c>
      <c r="Q53" s="52">
        <f>SUM(Q45:Q52)</f>
        <v>0</v>
      </c>
    </row>
    <row r="54" spans="1:17">
      <c r="A54" s="53" t="s">
        <v>24</v>
      </c>
      <c r="B54" s="54"/>
      <c r="C54" s="52"/>
      <c r="D54" s="52">
        <f>D44+D53</f>
        <v>1220</v>
      </c>
      <c r="E54" s="52"/>
      <c r="F54" s="52">
        <f>F44+F53</f>
        <v>1298</v>
      </c>
      <c r="G54" s="52"/>
      <c r="H54" s="52">
        <f>H44+H53</f>
        <v>0</v>
      </c>
      <c r="I54" s="52"/>
      <c r="J54" s="52">
        <f>J44+J53</f>
        <v>1070</v>
      </c>
      <c r="K54" s="52"/>
      <c r="L54" s="52">
        <f>L44+L53</f>
        <v>1168</v>
      </c>
      <c r="M54" s="52"/>
      <c r="N54" s="52">
        <f>N44+N53</f>
        <v>611</v>
      </c>
      <c r="O54" s="52"/>
      <c r="P54" s="52">
        <f>P44+P53</f>
        <v>1842</v>
      </c>
      <c r="Q54" s="52">
        <f>Q44+Q53</f>
        <v>7209</v>
      </c>
    </row>
    <row r="55" spans="1:17">
      <c r="A55" s="57" t="s">
        <v>25</v>
      </c>
      <c r="B55" s="56"/>
      <c r="C55" s="58"/>
      <c r="D55" s="58">
        <f>D36+D40-D54</f>
        <v>80503</v>
      </c>
      <c r="E55" s="58"/>
      <c r="F55" s="58">
        <f>F36+F40-F54</f>
        <v>79205</v>
      </c>
      <c r="G55" s="58"/>
      <c r="H55" s="58">
        <f>H36+H40-H54</f>
        <v>79205</v>
      </c>
      <c r="I55" s="58"/>
      <c r="J55" s="58">
        <f>J36+J40-J54</f>
        <v>78135</v>
      </c>
      <c r="K55" s="58"/>
      <c r="L55" s="58">
        <f>L36+L40-L54</f>
        <v>76967</v>
      </c>
      <c r="M55" s="58"/>
      <c r="N55" s="58">
        <f>N36+N40-N54</f>
        <v>76356</v>
      </c>
      <c r="O55" s="58"/>
      <c r="P55" s="58">
        <f>P36+P40-P54</f>
        <v>74514</v>
      </c>
      <c r="Q55" s="58">
        <f>Q36+Q40-Q54</f>
        <v>74514</v>
      </c>
    </row>
    <row r="56" spans="1:17">
      <c r="A56" s="13" t="s">
        <v>12</v>
      </c>
      <c r="B56" s="14"/>
      <c r="C56" s="26" t="s">
        <v>358</v>
      </c>
      <c r="D56" s="27"/>
      <c r="E56" s="26"/>
      <c r="F56" s="27"/>
      <c r="G56" s="26"/>
      <c r="H56" s="27"/>
      <c r="I56" s="26"/>
      <c r="J56" s="27"/>
      <c r="K56" s="26"/>
      <c r="L56" s="27"/>
      <c r="M56" s="13"/>
      <c r="N56" s="14"/>
      <c r="O56" s="13"/>
      <c r="P56" s="14"/>
      <c r="Q56" s="7"/>
    </row>
    <row r="57" spans="1:17">
      <c r="A57" s="17"/>
      <c r="B57" s="18"/>
      <c r="C57" s="28"/>
      <c r="D57" s="29"/>
      <c r="E57" s="28"/>
      <c r="F57" s="29"/>
      <c r="G57" s="28"/>
      <c r="H57" s="29"/>
      <c r="I57" s="28"/>
      <c r="J57" s="29"/>
      <c r="K57" s="28"/>
      <c r="L57" s="29"/>
      <c r="M57" s="17"/>
      <c r="N57" s="18"/>
      <c r="O57" s="17"/>
      <c r="P57" s="18"/>
      <c r="Q57" s="19"/>
    </row>
    <row r="58" spans="1:17">
      <c r="A58" s="17"/>
      <c r="B58" s="18"/>
      <c r="C58" s="28"/>
      <c r="D58" s="29"/>
      <c r="E58" s="28"/>
      <c r="F58" s="29"/>
      <c r="G58" s="28"/>
      <c r="H58" s="29"/>
      <c r="I58" s="28"/>
      <c r="J58" s="29"/>
      <c r="K58" s="28"/>
      <c r="L58" s="29"/>
      <c r="M58" s="17"/>
      <c r="N58" s="18"/>
      <c r="O58" s="17"/>
      <c r="P58" s="18"/>
      <c r="Q58" s="19"/>
    </row>
    <row r="59" spans="1:17">
      <c r="A59" s="17"/>
      <c r="B59" s="18"/>
      <c r="C59" s="28"/>
      <c r="D59" s="29"/>
      <c r="E59" s="28"/>
      <c r="F59" s="29"/>
      <c r="G59" s="28"/>
      <c r="H59" s="29"/>
      <c r="I59" s="28"/>
      <c r="J59" s="29"/>
      <c r="K59" s="28"/>
      <c r="L59" s="29"/>
      <c r="M59" s="17"/>
      <c r="N59" s="18"/>
      <c r="O59" s="17"/>
      <c r="P59" s="18"/>
      <c r="Q59" s="19"/>
    </row>
    <row r="60" spans="1:17">
      <c r="A60" s="17"/>
      <c r="B60" s="18"/>
      <c r="C60" s="28"/>
      <c r="D60" s="29"/>
      <c r="E60" s="28"/>
      <c r="F60" s="29"/>
      <c r="G60" s="28"/>
      <c r="H60" s="29"/>
      <c r="I60" s="28"/>
      <c r="J60" s="29"/>
      <c r="K60" s="28"/>
      <c r="L60" s="29"/>
      <c r="M60" s="17"/>
      <c r="N60" s="18"/>
      <c r="O60" s="17"/>
      <c r="P60" s="18"/>
      <c r="Q60" s="19"/>
    </row>
    <row r="61" spans="1:17">
      <c r="A61" s="17"/>
      <c r="B61" s="18"/>
      <c r="C61" s="28"/>
      <c r="D61" s="29"/>
      <c r="E61" s="28"/>
      <c r="F61" s="29"/>
      <c r="G61" s="28"/>
      <c r="H61" s="29"/>
      <c r="I61" s="28"/>
      <c r="J61" s="29"/>
      <c r="K61" s="28"/>
      <c r="L61" s="29"/>
      <c r="M61" s="17"/>
      <c r="N61" s="18"/>
      <c r="O61" s="17"/>
      <c r="P61" s="18"/>
      <c r="Q61" s="19"/>
    </row>
    <row r="62" spans="1:17">
      <c r="A62" s="17"/>
      <c r="B62" s="18"/>
      <c r="C62" s="28"/>
      <c r="D62" s="29"/>
      <c r="E62" s="28"/>
      <c r="F62" s="29"/>
      <c r="G62" s="28"/>
      <c r="H62" s="29"/>
      <c r="I62" s="28"/>
      <c r="J62" s="29"/>
      <c r="K62" s="28"/>
      <c r="L62" s="29"/>
      <c r="M62" s="17"/>
      <c r="N62" s="18"/>
      <c r="O62" s="17"/>
      <c r="P62" s="18"/>
      <c r="Q62" s="19"/>
    </row>
    <row r="63" spans="1:17">
      <c r="A63" s="15"/>
      <c r="B63" s="16"/>
      <c r="C63" s="30"/>
      <c r="D63" s="31"/>
      <c r="E63" s="30"/>
      <c r="F63" s="31"/>
      <c r="G63" s="30"/>
      <c r="H63" s="31"/>
      <c r="I63" s="30"/>
      <c r="J63" s="31"/>
      <c r="K63" s="30"/>
      <c r="L63" s="31"/>
      <c r="M63" s="15"/>
      <c r="N63" s="16"/>
      <c r="O63" s="15"/>
      <c r="P63" s="16"/>
      <c r="Q63" s="5"/>
    </row>
    <row r="64" spans="1:17">
      <c r="A64" s="25"/>
      <c r="B64" s="45"/>
      <c r="C64" s="45"/>
      <c r="D64" s="45"/>
      <c r="E64" s="45"/>
      <c r="F64" s="45"/>
      <c r="G64" s="45"/>
      <c r="H64" s="45"/>
      <c r="I64" s="45"/>
      <c r="J64" s="25"/>
      <c r="K64" s="25"/>
      <c r="L64" s="25"/>
      <c r="M64" s="25"/>
      <c r="N64" s="25"/>
      <c r="O64" s="25"/>
      <c r="P64" s="25"/>
      <c r="Q64" s="25"/>
    </row>
    <row r="65" spans="1:17">
      <c r="A65" s="21" t="str">
        <f>A1</f>
        <v>2021年</v>
      </c>
      <c r="B65" s="46"/>
      <c r="C65" s="46" t="str">
        <f>C1</f>
        <v>9月</v>
      </c>
      <c r="D65" s="47" t="s">
        <v>44</v>
      </c>
      <c r="E65" s="47"/>
      <c r="F65" s="47"/>
      <c r="G65" s="47"/>
      <c r="H65" s="47"/>
      <c r="I65" s="47"/>
    </row>
    <row r="66" spans="1:17" ht="11.25" customHeight="1">
      <c r="A66" s="283"/>
      <c r="B66" s="284"/>
      <c r="C66" s="32">
        <v>12</v>
      </c>
      <c r="D66" s="12" t="s">
        <v>33</v>
      </c>
      <c r="E66" s="33">
        <v>13</v>
      </c>
      <c r="F66" s="22" t="s">
        <v>34</v>
      </c>
      <c r="G66" s="33">
        <v>14</v>
      </c>
      <c r="H66" s="22" t="s">
        <v>37</v>
      </c>
      <c r="I66" s="33">
        <v>15</v>
      </c>
      <c r="J66" s="22" t="s">
        <v>38</v>
      </c>
      <c r="K66" s="33">
        <v>16</v>
      </c>
      <c r="L66" s="22" t="s">
        <v>39</v>
      </c>
      <c r="M66" s="2">
        <v>17</v>
      </c>
      <c r="N66" s="22" t="s">
        <v>40</v>
      </c>
      <c r="O66" s="2">
        <v>18</v>
      </c>
      <c r="P66" s="22" t="s">
        <v>41</v>
      </c>
      <c r="Q66" s="290" t="s">
        <v>42</v>
      </c>
    </row>
    <row r="67" spans="1:17" ht="11.25" customHeight="1">
      <c r="A67" s="285"/>
      <c r="B67" s="286"/>
      <c r="C67" s="34" t="s">
        <v>31</v>
      </c>
      <c r="D67" s="34" t="s">
        <v>32</v>
      </c>
      <c r="E67" s="34" t="s">
        <v>31</v>
      </c>
      <c r="F67" s="34" t="s">
        <v>32</v>
      </c>
      <c r="G67" s="34" t="s">
        <v>31</v>
      </c>
      <c r="H67" s="34" t="s">
        <v>32</v>
      </c>
      <c r="I67" s="34" t="s">
        <v>31</v>
      </c>
      <c r="J67" s="34" t="s">
        <v>32</v>
      </c>
      <c r="K67" s="34" t="s">
        <v>31</v>
      </c>
      <c r="L67" s="34" t="s">
        <v>32</v>
      </c>
      <c r="M67" s="11" t="s">
        <v>31</v>
      </c>
      <c r="N67" s="11" t="s">
        <v>32</v>
      </c>
      <c r="O67" s="11" t="s">
        <v>31</v>
      </c>
      <c r="P67" s="11" t="s">
        <v>32</v>
      </c>
      <c r="Q67" s="291"/>
    </row>
    <row r="68" spans="1:17">
      <c r="A68" s="53" t="s">
        <v>13</v>
      </c>
      <c r="B68" s="54"/>
      <c r="C68" s="50"/>
      <c r="D68" s="51">
        <f>P55</f>
        <v>74514</v>
      </c>
      <c r="E68" s="50"/>
      <c r="F68" s="52">
        <f>D87</f>
        <v>73661</v>
      </c>
      <c r="G68" s="50"/>
      <c r="H68" s="52">
        <f>F87</f>
        <v>72937</v>
      </c>
      <c r="I68" s="50"/>
      <c r="J68" s="52">
        <f>H87</f>
        <v>68955</v>
      </c>
      <c r="K68" s="50"/>
      <c r="L68" s="52">
        <f>J87</f>
        <v>67629</v>
      </c>
      <c r="M68" s="50"/>
      <c r="N68" s="52">
        <f>L87</f>
        <v>67062</v>
      </c>
      <c r="O68" s="50"/>
      <c r="P68" s="52">
        <f>N87</f>
        <v>66140</v>
      </c>
      <c r="Q68" s="51">
        <f>D68</f>
        <v>74514</v>
      </c>
    </row>
    <row r="69" spans="1:17" ht="13" customHeight="1">
      <c r="A69" s="280" t="s">
        <v>36</v>
      </c>
      <c r="B69" s="5" t="s">
        <v>55</v>
      </c>
      <c r="C69" s="35"/>
      <c r="D69" s="36"/>
      <c r="E69" s="35"/>
      <c r="F69" s="36"/>
      <c r="G69" s="35"/>
      <c r="H69" s="36"/>
      <c r="I69" s="35"/>
      <c r="J69" s="36"/>
      <c r="K69" s="35"/>
      <c r="L69" s="36"/>
      <c r="M69" s="6"/>
      <c r="N69" s="24"/>
      <c r="O69" s="6"/>
      <c r="P69" s="24"/>
      <c r="Q69" s="24">
        <f>SUM(D69,F69,H69,J69,L69,N69,P69)</f>
        <v>0</v>
      </c>
    </row>
    <row r="70" spans="1:17">
      <c r="A70" s="281"/>
      <c r="B70" s="6" t="s">
        <v>11</v>
      </c>
      <c r="C70" s="35"/>
      <c r="D70" s="36"/>
      <c r="E70" s="35"/>
      <c r="F70" s="36"/>
      <c r="G70" s="35"/>
      <c r="H70" s="36"/>
      <c r="I70" s="35"/>
      <c r="J70" s="36"/>
      <c r="K70" s="35"/>
      <c r="L70" s="36"/>
      <c r="M70" s="6"/>
      <c r="N70" s="24"/>
      <c r="O70" s="6"/>
      <c r="P70" s="24"/>
      <c r="Q70" s="24">
        <f>SUM(D70,F70,H70,J70,L70,N70,P70)</f>
        <v>0</v>
      </c>
    </row>
    <row r="71" spans="1:17">
      <c r="A71" s="282"/>
      <c r="B71" s="7" t="s">
        <v>14</v>
      </c>
      <c r="C71" s="35"/>
      <c r="D71" s="36"/>
      <c r="E71" s="35"/>
      <c r="F71" s="36"/>
      <c r="G71" s="35"/>
      <c r="H71" s="36"/>
      <c r="I71" s="35"/>
      <c r="J71" s="36"/>
      <c r="K71" s="35"/>
      <c r="L71" s="36"/>
      <c r="M71" s="6"/>
      <c r="N71" s="24"/>
      <c r="O71" s="6"/>
      <c r="P71" s="24"/>
      <c r="Q71" s="24">
        <f>SUM(D71,F71,H71,J71,L71,N71,P71)</f>
        <v>0</v>
      </c>
    </row>
    <row r="72" spans="1:17">
      <c r="A72" s="53" t="s">
        <v>15</v>
      </c>
      <c r="B72" s="54"/>
      <c r="C72" s="50"/>
      <c r="D72" s="52">
        <f>SUM(D69:D71)</f>
        <v>0</v>
      </c>
      <c r="E72" s="50"/>
      <c r="F72" s="52">
        <f>SUM(F69:F71)</f>
        <v>0</v>
      </c>
      <c r="G72" s="50"/>
      <c r="H72" s="52">
        <f>SUM(H69:H71)</f>
        <v>0</v>
      </c>
      <c r="I72" s="50"/>
      <c r="J72" s="52">
        <f>SUM(J69:J71)</f>
        <v>0</v>
      </c>
      <c r="K72" s="50"/>
      <c r="L72" s="52">
        <f>SUM(L69:L71)</f>
        <v>0</v>
      </c>
      <c r="M72" s="50"/>
      <c r="N72" s="52">
        <f>SUM(N69:N71)</f>
        <v>0</v>
      </c>
      <c r="O72" s="50"/>
      <c r="P72" s="52">
        <f>SUM(P69:P71)</f>
        <v>0</v>
      </c>
      <c r="Q72" s="52">
        <f>SUM(Q69:Q71)</f>
        <v>0</v>
      </c>
    </row>
    <row r="73" spans="1:17" ht="13" customHeight="1">
      <c r="A73" s="287" t="s">
        <v>28</v>
      </c>
      <c r="B73" s="1" t="s">
        <v>16</v>
      </c>
      <c r="C73" s="35" t="s">
        <v>367</v>
      </c>
      <c r="D73" s="36">
        <f>300+200</f>
        <v>500</v>
      </c>
      <c r="E73" s="35"/>
      <c r="F73" s="36"/>
      <c r="G73" s="35"/>
      <c r="H73" s="36"/>
      <c r="I73" s="35"/>
      <c r="J73" s="36"/>
      <c r="K73" s="35"/>
      <c r="L73" s="36"/>
      <c r="M73" s="6"/>
      <c r="N73" s="24"/>
      <c r="O73" s="6"/>
      <c r="P73" s="24"/>
      <c r="Q73" s="24">
        <f>SUM(D73,F73,H73,J73,L73,N73,P73)</f>
        <v>500</v>
      </c>
    </row>
    <row r="74" spans="1:17" ht="13" customHeight="1">
      <c r="A74" s="288"/>
      <c r="B74" s="1" t="s">
        <v>17</v>
      </c>
      <c r="C74" s="35" t="s">
        <v>366</v>
      </c>
      <c r="D74" s="36">
        <v>100</v>
      </c>
      <c r="E74" s="35"/>
      <c r="F74" s="36"/>
      <c r="G74" s="35" t="s">
        <v>268</v>
      </c>
      <c r="H74" s="36">
        <v>2948</v>
      </c>
      <c r="I74" s="35"/>
      <c r="J74" s="36"/>
      <c r="K74" s="35"/>
      <c r="L74" s="36"/>
      <c r="M74" s="6"/>
      <c r="N74" s="24"/>
      <c r="O74" s="6" t="s">
        <v>268</v>
      </c>
      <c r="P74" s="24">
        <v>303</v>
      </c>
      <c r="Q74" s="24">
        <f>SUM(D74,F74,H74,J74,L74,N74,P74)</f>
        <v>3351</v>
      </c>
    </row>
    <row r="75" spans="1:17" ht="13" customHeight="1">
      <c r="A75" s="288"/>
      <c r="B75" s="1" t="s">
        <v>26</v>
      </c>
      <c r="C75" s="35" t="s">
        <v>133</v>
      </c>
      <c r="D75" s="36">
        <v>253</v>
      </c>
      <c r="E75" s="35" t="s">
        <v>125</v>
      </c>
      <c r="F75" s="36">
        <v>724</v>
      </c>
      <c r="G75" s="35" t="s">
        <v>125</v>
      </c>
      <c r="H75" s="36">
        <v>1034</v>
      </c>
      <c r="I75" s="35" t="s">
        <v>125</v>
      </c>
      <c r="J75" s="36">
        <v>1326</v>
      </c>
      <c r="K75" s="35" t="s">
        <v>125</v>
      </c>
      <c r="L75" s="36">
        <v>567</v>
      </c>
      <c r="M75" s="6" t="s">
        <v>125</v>
      </c>
      <c r="N75" s="24">
        <v>922</v>
      </c>
      <c r="O75" s="6"/>
      <c r="P75" s="24"/>
      <c r="Q75" s="24">
        <f>SUM(D75,F75,H75,J75,L75,N75,P75)</f>
        <v>4826</v>
      </c>
    </row>
    <row r="76" spans="1:17" ht="14">
      <c r="A76" s="288"/>
      <c r="B76" s="55" t="s">
        <v>18</v>
      </c>
      <c r="C76" s="50"/>
      <c r="D76" s="52">
        <f>SUM(D73:D75)</f>
        <v>853</v>
      </c>
      <c r="E76" s="50"/>
      <c r="F76" s="52">
        <f>SUM(F73:F75)</f>
        <v>724</v>
      </c>
      <c r="G76" s="50"/>
      <c r="H76" s="52">
        <f>SUM(H73:H75)</f>
        <v>3982</v>
      </c>
      <c r="I76" s="50"/>
      <c r="J76" s="52">
        <f>SUM(J73:J75)</f>
        <v>1326</v>
      </c>
      <c r="K76" s="50"/>
      <c r="L76" s="52">
        <f>SUM(L73:L75)</f>
        <v>567</v>
      </c>
      <c r="M76" s="50"/>
      <c r="N76" s="52">
        <f>SUM(N73:N75)</f>
        <v>922</v>
      </c>
      <c r="O76" s="50"/>
      <c r="P76" s="52">
        <f>SUM(P73:P75)</f>
        <v>303</v>
      </c>
      <c r="Q76" s="52">
        <f>SUM(Q73:Q75)</f>
        <v>8677</v>
      </c>
    </row>
    <row r="77" spans="1:17" ht="14">
      <c r="A77" s="288"/>
      <c r="B77" s="1" t="s">
        <v>27</v>
      </c>
      <c r="C77" s="35"/>
      <c r="D77" s="36"/>
      <c r="E77" s="35"/>
      <c r="F77" s="36"/>
      <c r="G77" s="35"/>
      <c r="H77" s="36"/>
      <c r="I77" s="35"/>
      <c r="J77" s="36"/>
      <c r="K77" s="35"/>
      <c r="L77" s="36"/>
      <c r="M77" s="6"/>
      <c r="N77" s="24"/>
      <c r="O77" s="6"/>
      <c r="P77" s="24"/>
      <c r="Q77" s="24">
        <f>SUM(D77,F77,H77,J77,L77,N77,P77)</f>
        <v>0</v>
      </c>
    </row>
    <row r="78" spans="1:17" ht="14">
      <c r="A78" s="288"/>
      <c r="B78" s="1" t="s">
        <v>29</v>
      </c>
      <c r="C78" s="35"/>
      <c r="D78" s="36"/>
      <c r="E78" s="35"/>
      <c r="F78" s="36"/>
      <c r="G78" s="35"/>
      <c r="H78" s="36"/>
      <c r="I78" s="35"/>
      <c r="J78" s="36"/>
      <c r="K78" s="35"/>
      <c r="L78" s="36"/>
      <c r="M78" s="6"/>
      <c r="N78" s="24"/>
      <c r="O78" s="6"/>
      <c r="P78" s="24"/>
      <c r="Q78" s="24">
        <f t="shared" ref="Q78:Q84" si="14">SUM(D78,F78,H78,J78,L78,N78,P78)</f>
        <v>0</v>
      </c>
    </row>
    <row r="79" spans="1:17" ht="14">
      <c r="A79" s="288"/>
      <c r="B79" s="1" t="s">
        <v>20</v>
      </c>
      <c r="C79" s="35"/>
      <c r="D79" s="36"/>
      <c r="E79" s="35"/>
      <c r="F79" s="36"/>
      <c r="G79" s="35"/>
      <c r="H79" s="36"/>
      <c r="I79" s="35"/>
      <c r="J79" s="36"/>
      <c r="K79" s="35"/>
      <c r="L79" s="36"/>
      <c r="M79" s="6"/>
      <c r="N79" s="24"/>
      <c r="O79" s="6"/>
      <c r="P79" s="24"/>
      <c r="Q79" s="24">
        <f t="shared" si="14"/>
        <v>0</v>
      </c>
    </row>
    <row r="80" spans="1:17" ht="14">
      <c r="A80" s="288"/>
      <c r="B80" s="1" t="s">
        <v>21</v>
      </c>
      <c r="C80" s="35"/>
      <c r="D80" s="36"/>
      <c r="E80" s="35"/>
      <c r="F80" s="36"/>
      <c r="G80" s="35"/>
      <c r="H80" s="36"/>
      <c r="I80" s="35"/>
      <c r="J80" s="36"/>
      <c r="K80" s="35"/>
      <c r="L80" s="36"/>
      <c r="M80" s="6"/>
      <c r="N80" s="24"/>
      <c r="O80" s="6"/>
      <c r="P80" s="24"/>
      <c r="Q80" s="24">
        <f t="shared" si="14"/>
        <v>0</v>
      </c>
    </row>
    <row r="81" spans="1:17" ht="14">
      <c r="A81" s="288"/>
      <c r="B81" s="1" t="s">
        <v>22</v>
      </c>
      <c r="C81" s="35"/>
      <c r="D81" s="36"/>
      <c r="E81" s="35"/>
      <c r="F81" s="36"/>
      <c r="G81" s="35"/>
      <c r="H81" s="36"/>
      <c r="I81" s="35"/>
      <c r="J81" s="36"/>
      <c r="K81" s="35"/>
      <c r="L81" s="36"/>
      <c r="M81" s="6"/>
      <c r="N81" s="24"/>
      <c r="O81" s="6"/>
      <c r="P81" s="24"/>
      <c r="Q81" s="24">
        <f t="shared" si="14"/>
        <v>0</v>
      </c>
    </row>
    <row r="82" spans="1:17" ht="14">
      <c r="A82" s="288"/>
      <c r="B82" s="1" t="s">
        <v>23</v>
      </c>
      <c r="C82" s="35"/>
      <c r="D82" s="36"/>
      <c r="E82" s="35"/>
      <c r="F82" s="36"/>
      <c r="G82" s="35"/>
      <c r="H82" s="36"/>
      <c r="I82" s="35"/>
      <c r="J82" s="36"/>
      <c r="K82" s="35"/>
      <c r="L82" s="36"/>
      <c r="M82" s="6"/>
      <c r="N82" s="24"/>
      <c r="O82" s="6"/>
      <c r="P82" s="24"/>
      <c r="Q82" s="24">
        <f t="shared" si="14"/>
        <v>0</v>
      </c>
    </row>
    <row r="83" spans="1:17" ht="14">
      <c r="A83" s="288"/>
      <c r="B83" s="1" t="s">
        <v>19</v>
      </c>
      <c r="C83" s="35"/>
      <c r="D83" s="36"/>
      <c r="E83" s="35"/>
      <c r="F83" s="36"/>
      <c r="G83" s="35"/>
      <c r="H83" s="36"/>
      <c r="I83" s="35"/>
      <c r="J83" s="36"/>
      <c r="K83" s="35"/>
      <c r="L83" s="36"/>
      <c r="M83" s="6"/>
      <c r="N83" s="24"/>
      <c r="O83" s="6"/>
      <c r="P83" s="24"/>
      <c r="Q83" s="24">
        <f t="shared" si="14"/>
        <v>0</v>
      </c>
    </row>
    <row r="84" spans="1:17" ht="14">
      <c r="A84" s="288"/>
      <c r="B84" s="1" t="s">
        <v>30</v>
      </c>
      <c r="C84" s="35"/>
      <c r="D84" s="36"/>
      <c r="E84" s="35"/>
      <c r="F84" s="36"/>
      <c r="G84" s="35"/>
      <c r="H84" s="36"/>
      <c r="I84" s="35"/>
      <c r="J84" s="36"/>
      <c r="K84" s="35"/>
      <c r="L84" s="36"/>
      <c r="M84" s="6"/>
      <c r="N84" s="24"/>
      <c r="O84" s="6"/>
      <c r="P84" s="24"/>
      <c r="Q84" s="24">
        <f t="shared" si="14"/>
        <v>0</v>
      </c>
    </row>
    <row r="85" spans="1:17" ht="14">
      <c r="A85" s="289"/>
      <c r="B85" s="55" t="s">
        <v>18</v>
      </c>
      <c r="C85" s="52"/>
      <c r="D85" s="52">
        <f>SUM(D77:D84)</f>
        <v>0</v>
      </c>
      <c r="E85" s="52"/>
      <c r="F85" s="52">
        <f>SUM(F77:F84)</f>
        <v>0</v>
      </c>
      <c r="G85" s="52"/>
      <c r="H85" s="52">
        <f>SUM(H77:H84)</f>
        <v>0</v>
      </c>
      <c r="I85" s="52"/>
      <c r="J85" s="52">
        <f>SUM(J77:J84)</f>
        <v>0</v>
      </c>
      <c r="K85" s="52"/>
      <c r="L85" s="52">
        <f>SUM(L77:L84)</f>
        <v>0</v>
      </c>
      <c r="M85" s="52"/>
      <c r="N85" s="52">
        <f>SUM(N77:N84)</f>
        <v>0</v>
      </c>
      <c r="O85" s="52"/>
      <c r="P85" s="52">
        <f>SUM(P77:P84)</f>
        <v>0</v>
      </c>
      <c r="Q85" s="52">
        <f>SUM(Q77:Q84)</f>
        <v>0</v>
      </c>
    </row>
    <row r="86" spans="1:17">
      <c r="A86" s="53" t="s">
        <v>24</v>
      </c>
      <c r="B86" s="54"/>
      <c r="C86" s="52"/>
      <c r="D86" s="52">
        <f>D76+D85</f>
        <v>853</v>
      </c>
      <c r="E86" s="52"/>
      <c r="F86" s="52">
        <f>F76+F85</f>
        <v>724</v>
      </c>
      <c r="G86" s="52"/>
      <c r="H86" s="52">
        <f>H76+H85</f>
        <v>3982</v>
      </c>
      <c r="I86" s="52"/>
      <c r="J86" s="52">
        <f>J76+J85</f>
        <v>1326</v>
      </c>
      <c r="K86" s="52"/>
      <c r="L86" s="52">
        <f>L76+L85</f>
        <v>567</v>
      </c>
      <c r="M86" s="52"/>
      <c r="N86" s="52">
        <f>N76+N85</f>
        <v>922</v>
      </c>
      <c r="O86" s="52"/>
      <c r="P86" s="52">
        <f>P76+P85</f>
        <v>303</v>
      </c>
      <c r="Q86" s="52">
        <f>Q76+Q85</f>
        <v>8677</v>
      </c>
    </row>
    <row r="87" spans="1:17">
      <c r="A87" s="57" t="s">
        <v>25</v>
      </c>
      <c r="B87" s="56"/>
      <c r="C87" s="58"/>
      <c r="D87" s="58">
        <f>D68+D72-D86</f>
        <v>73661</v>
      </c>
      <c r="E87" s="58"/>
      <c r="F87" s="58">
        <f>F68+F72-F86</f>
        <v>72937</v>
      </c>
      <c r="G87" s="58"/>
      <c r="H87" s="58">
        <f>H68+H72-H86</f>
        <v>68955</v>
      </c>
      <c r="I87" s="58"/>
      <c r="J87" s="58">
        <f>J68+J72-J86</f>
        <v>67629</v>
      </c>
      <c r="K87" s="58"/>
      <c r="L87" s="58">
        <f>L68+L72-L86</f>
        <v>67062</v>
      </c>
      <c r="M87" s="58"/>
      <c r="N87" s="58">
        <f>N68+N72-N86</f>
        <v>66140</v>
      </c>
      <c r="O87" s="58"/>
      <c r="P87" s="58">
        <f>P68+P72-P86</f>
        <v>65837</v>
      </c>
      <c r="Q87" s="58">
        <f>Q68+Q72-Q86</f>
        <v>65837</v>
      </c>
    </row>
    <row r="88" spans="1:17">
      <c r="A88" s="13" t="s">
        <v>12</v>
      </c>
      <c r="B88" s="14"/>
      <c r="C88" s="26"/>
      <c r="D88" s="27"/>
      <c r="E88" s="26"/>
      <c r="F88" s="27"/>
      <c r="G88" s="26"/>
      <c r="H88" s="27"/>
      <c r="I88" s="26"/>
      <c r="J88" s="27"/>
      <c r="K88" s="26"/>
      <c r="L88" s="27"/>
      <c r="M88" s="13"/>
      <c r="N88" s="14"/>
      <c r="O88" s="13"/>
      <c r="P88" s="14"/>
      <c r="Q88" s="7"/>
    </row>
    <row r="89" spans="1:17">
      <c r="A89" s="17"/>
      <c r="B89" s="18"/>
      <c r="C89" s="28"/>
      <c r="D89" s="29"/>
      <c r="E89" s="28"/>
      <c r="F89" s="29"/>
      <c r="G89" s="28"/>
      <c r="H89" s="29"/>
      <c r="I89" s="28"/>
      <c r="J89" s="29"/>
      <c r="K89" s="28"/>
      <c r="L89" s="29"/>
      <c r="M89" s="17"/>
      <c r="N89" s="18"/>
      <c r="O89" s="17"/>
      <c r="P89" s="18"/>
      <c r="Q89" s="19"/>
    </row>
    <row r="90" spans="1:17">
      <c r="A90" s="17"/>
      <c r="B90" s="18"/>
      <c r="C90" s="28"/>
      <c r="D90" s="29"/>
      <c r="E90" s="28"/>
      <c r="F90" s="29"/>
      <c r="G90" s="28"/>
      <c r="H90" s="29"/>
      <c r="I90" s="28"/>
      <c r="J90" s="29"/>
      <c r="K90" s="28"/>
      <c r="L90" s="29"/>
      <c r="M90" s="17"/>
      <c r="N90" s="18"/>
      <c r="O90" s="17"/>
      <c r="P90" s="18"/>
      <c r="Q90" s="19"/>
    </row>
    <row r="91" spans="1:17">
      <c r="A91" s="17"/>
      <c r="B91" s="18"/>
      <c r="C91" s="28"/>
      <c r="D91" s="29"/>
      <c r="E91" s="28"/>
      <c r="F91" s="29"/>
      <c r="G91" s="28"/>
      <c r="H91" s="29"/>
      <c r="I91" s="28"/>
      <c r="J91" s="29"/>
      <c r="K91" s="28"/>
      <c r="L91" s="29"/>
      <c r="M91" s="17"/>
      <c r="N91" s="18"/>
      <c r="O91" s="17"/>
      <c r="P91" s="18"/>
      <c r="Q91" s="19"/>
    </row>
    <row r="92" spans="1:17">
      <c r="A92" s="17"/>
      <c r="B92" s="18"/>
      <c r="C92" s="28"/>
      <c r="D92" s="29"/>
      <c r="E92" s="28"/>
      <c r="F92" s="29"/>
      <c r="G92" s="28"/>
      <c r="H92" s="29"/>
      <c r="I92" s="28"/>
      <c r="J92" s="29"/>
      <c r="K92" s="28"/>
      <c r="L92" s="29"/>
      <c r="M92" s="17"/>
      <c r="N92" s="18"/>
      <c r="O92" s="17"/>
      <c r="P92" s="18"/>
      <c r="Q92" s="19"/>
    </row>
    <row r="93" spans="1:17">
      <c r="A93" s="17"/>
      <c r="B93" s="18"/>
      <c r="C93" s="28"/>
      <c r="D93" s="29"/>
      <c r="E93" s="28"/>
      <c r="F93" s="29"/>
      <c r="G93" s="28"/>
      <c r="H93" s="29"/>
      <c r="I93" s="28"/>
      <c r="J93" s="29"/>
      <c r="K93" s="28"/>
      <c r="L93" s="29"/>
      <c r="M93" s="17"/>
      <c r="N93" s="18"/>
      <c r="O93" s="17"/>
      <c r="P93" s="18"/>
      <c r="Q93" s="19"/>
    </row>
    <row r="94" spans="1:17">
      <c r="A94" s="17"/>
      <c r="B94" s="18"/>
      <c r="C94" s="28"/>
      <c r="D94" s="29"/>
      <c r="E94" s="28"/>
      <c r="F94" s="29"/>
      <c r="G94" s="28"/>
      <c r="H94" s="29"/>
      <c r="I94" s="28"/>
      <c r="J94" s="29"/>
      <c r="K94" s="28"/>
      <c r="L94" s="29"/>
      <c r="M94" s="17"/>
      <c r="N94" s="18"/>
      <c r="O94" s="17"/>
      <c r="P94" s="18"/>
      <c r="Q94" s="19"/>
    </row>
    <row r="95" spans="1:17">
      <c r="A95" s="15"/>
      <c r="B95" s="16"/>
      <c r="C95" s="30"/>
      <c r="D95" s="31"/>
      <c r="E95" s="30"/>
      <c r="F95" s="31"/>
      <c r="G95" s="30"/>
      <c r="H95" s="31"/>
      <c r="I95" s="30"/>
      <c r="J95" s="31"/>
      <c r="K95" s="30"/>
      <c r="L95" s="31"/>
      <c r="M95" s="15"/>
      <c r="N95" s="16"/>
      <c r="O95" s="15"/>
      <c r="P95" s="16"/>
      <c r="Q95" s="5"/>
    </row>
    <row r="97" spans="1:17">
      <c r="A97" s="21" t="str">
        <f>A1</f>
        <v>2021年</v>
      </c>
      <c r="B97" s="21"/>
      <c r="C97" s="21" t="str">
        <f>C1</f>
        <v>9月</v>
      </c>
      <c r="D97" s="4" t="s">
        <v>45</v>
      </c>
    </row>
    <row r="98" spans="1:17" ht="11.25" customHeight="1">
      <c r="A98" s="283"/>
      <c r="B98" s="284"/>
      <c r="C98" s="32">
        <v>19</v>
      </c>
      <c r="D98" s="12" t="s">
        <v>33</v>
      </c>
      <c r="E98" s="65">
        <v>20</v>
      </c>
      <c r="F98" s="66" t="s">
        <v>34</v>
      </c>
      <c r="G98" s="33">
        <v>21</v>
      </c>
      <c r="H98" s="22" t="s">
        <v>37</v>
      </c>
      <c r="I98" s="33">
        <v>22</v>
      </c>
      <c r="J98" s="22" t="s">
        <v>38</v>
      </c>
      <c r="K98" s="65">
        <v>23</v>
      </c>
      <c r="L98" s="66" t="s">
        <v>39</v>
      </c>
      <c r="M98" s="2">
        <v>24</v>
      </c>
      <c r="N98" s="22" t="s">
        <v>40</v>
      </c>
      <c r="O98" s="2">
        <v>25</v>
      </c>
      <c r="P98" s="22" t="s">
        <v>41</v>
      </c>
      <c r="Q98" s="290" t="s">
        <v>42</v>
      </c>
    </row>
    <row r="99" spans="1:17" ht="11.25" customHeight="1">
      <c r="A99" s="285"/>
      <c r="B99" s="286"/>
      <c r="C99" s="34" t="s">
        <v>31</v>
      </c>
      <c r="D99" s="34" t="s">
        <v>32</v>
      </c>
      <c r="E99" s="34" t="s">
        <v>31</v>
      </c>
      <c r="F99" s="34" t="s">
        <v>32</v>
      </c>
      <c r="G99" s="34" t="s">
        <v>31</v>
      </c>
      <c r="H99" s="34" t="s">
        <v>32</v>
      </c>
      <c r="I99" s="34" t="s">
        <v>31</v>
      </c>
      <c r="J99" s="34" t="s">
        <v>32</v>
      </c>
      <c r="K99" s="34" t="s">
        <v>31</v>
      </c>
      <c r="L99" s="34" t="s">
        <v>32</v>
      </c>
      <c r="M99" s="11" t="s">
        <v>31</v>
      </c>
      <c r="N99" s="11" t="s">
        <v>32</v>
      </c>
      <c r="O99" s="11" t="s">
        <v>31</v>
      </c>
      <c r="P99" s="11" t="s">
        <v>32</v>
      </c>
      <c r="Q99" s="291"/>
    </row>
    <row r="100" spans="1:17">
      <c r="A100" s="53" t="s">
        <v>13</v>
      </c>
      <c r="B100" s="54"/>
      <c r="C100" s="50"/>
      <c r="D100" s="51">
        <f>P87</f>
        <v>65837</v>
      </c>
      <c r="E100" s="50"/>
      <c r="F100" s="52">
        <f>D119</f>
        <v>62514</v>
      </c>
      <c r="G100" s="50"/>
      <c r="H100" s="52">
        <f>F119</f>
        <v>62106</v>
      </c>
      <c r="I100" s="50"/>
      <c r="J100" s="52">
        <f>H119</f>
        <v>59782</v>
      </c>
      <c r="K100" s="50"/>
      <c r="L100" s="52">
        <f>J119</f>
        <v>59431</v>
      </c>
      <c r="M100" s="50"/>
      <c r="N100" s="52">
        <f>L119</f>
        <v>55163</v>
      </c>
      <c r="O100" s="50"/>
      <c r="P100" s="52">
        <f>N119</f>
        <v>54368</v>
      </c>
      <c r="Q100" s="51">
        <f>D100</f>
        <v>65837</v>
      </c>
    </row>
    <row r="101" spans="1:17" ht="13" customHeight="1">
      <c r="A101" s="280" t="s">
        <v>36</v>
      </c>
      <c r="B101" s="5" t="s">
        <v>55</v>
      </c>
      <c r="C101" s="35"/>
      <c r="D101" s="36"/>
      <c r="E101" s="35"/>
      <c r="F101" s="36"/>
      <c r="G101" s="35"/>
      <c r="H101" s="36"/>
      <c r="I101" s="35"/>
      <c r="J101" s="36"/>
      <c r="K101" s="35"/>
      <c r="L101" s="36"/>
      <c r="M101" s="6"/>
      <c r="N101" s="24"/>
      <c r="O101" s="6"/>
      <c r="P101" s="24"/>
      <c r="Q101" s="24">
        <f>SUM(D101,F101,H101,J101,L101,N101,P101)</f>
        <v>0</v>
      </c>
    </row>
    <row r="102" spans="1:17">
      <c r="A102" s="281"/>
      <c r="B102" s="6" t="s">
        <v>11</v>
      </c>
      <c r="C102" s="35"/>
      <c r="D102" s="36"/>
      <c r="E102" s="35"/>
      <c r="F102" s="36"/>
      <c r="G102" s="35"/>
      <c r="H102" s="36"/>
      <c r="I102" s="35"/>
      <c r="J102" s="36"/>
      <c r="K102" s="35"/>
      <c r="L102" s="36"/>
      <c r="M102" s="6"/>
      <c r="N102" s="24"/>
      <c r="O102" s="6"/>
      <c r="P102" s="24"/>
      <c r="Q102" s="24">
        <f>SUM(D102,F102,H102,J102,L102,N102,P102)</f>
        <v>0</v>
      </c>
    </row>
    <row r="103" spans="1:17">
      <c r="A103" s="282"/>
      <c r="B103" s="7" t="s">
        <v>14</v>
      </c>
      <c r="C103" s="35"/>
      <c r="D103" s="36"/>
      <c r="E103" s="35"/>
      <c r="F103" s="36"/>
      <c r="G103" s="35"/>
      <c r="H103" s="36"/>
      <c r="I103" s="35"/>
      <c r="J103" s="36"/>
      <c r="K103" s="35"/>
      <c r="L103" s="36"/>
      <c r="M103" s="6"/>
      <c r="N103" s="24"/>
      <c r="O103" s="6"/>
      <c r="P103" s="24"/>
      <c r="Q103" s="24">
        <f>SUM(D103,F103,H103,J103,L103,N103,P103)</f>
        <v>0</v>
      </c>
    </row>
    <row r="104" spans="1:17">
      <c r="A104" s="53" t="s">
        <v>15</v>
      </c>
      <c r="B104" s="54"/>
      <c r="C104" s="50"/>
      <c r="D104" s="52">
        <f>SUM(D101:D103)</f>
        <v>0</v>
      </c>
      <c r="E104" s="50"/>
      <c r="F104" s="52">
        <f>SUM(F101:F103)</f>
        <v>0</v>
      </c>
      <c r="G104" s="50"/>
      <c r="H104" s="52">
        <f>SUM(H101:H103)</f>
        <v>0</v>
      </c>
      <c r="I104" s="50"/>
      <c r="J104" s="52">
        <f>SUM(J101:J103)</f>
        <v>0</v>
      </c>
      <c r="K104" s="50"/>
      <c r="L104" s="52">
        <f>SUM(L101:L103)</f>
        <v>0</v>
      </c>
      <c r="M104" s="50"/>
      <c r="N104" s="52">
        <f>SUM(N101:N103)</f>
        <v>0</v>
      </c>
      <c r="O104" s="50"/>
      <c r="P104" s="52">
        <f>SUM(P101:P103)</f>
        <v>0</v>
      </c>
      <c r="Q104" s="52">
        <f>SUM(Q101:Q103)</f>
        <v>0</v>
      </c>
    </row>
    <row r="105" spans="1:17" ht="13" customHeight="1">
      <c r="A105" s="287" t="s">
        <v>28</v>
      </c>
      <c r="B105" s="1" t="s">
        <v>16</v>
      </c>
      <c r="C105" s="35"/>
      <c r="D105" s="36"/>
      <c r="E105" s="35"/>
      <c r="F105" s="36"/>
      <c r="G105" s="35"/>
      <c r="H105" s="36"/>
      <c r="I105" s="35"/>
      <c r="J105" s="36"/>
      <c r="K105" s="35"/>
      <c r="L105" s="36"/>
      <c r="M105" s="6"/>
      <c r="N105" s="24"/>
      <c r="O105" s="6"/>
      <c r="P105" s="24"/>
      <c r="Q105" s="24">
        <f>SUM(D105,F105,H105,J105,L105,N105,P105)</f>
        <v>0</v>
      </c>
    </row>
    <row r="106" spans="1:17" ht="13" customHeight="1">
      <c r="A106" s="288"/>
      <c r="B106" s="1" t="s">
        <v>17</v>
      </c>
      <c r="C106" s="35" t="s">
        <v>369</v>
      </c>
      <c r="D106" s="36">
        <v>243</v>
      </c>
      <c r="E106" s="35"/>
      <c r="F106" s="36"/>
      <c r="G106" s="35"/>
      <c r="H106" s="36"/>
      <c r="I106" s="35" t="s">
        <v>373</v>
      </c>
      <c r="J106" s="36">
        <v>351</v>
      </c>
      <c r="K106" s="35"/>
      <c r="L106" s="36"/>
      <c r="M106" s="6"/>
      <c r="N106" s="24"/>
      <c r="O106" s="6"/>
      <c r="P106" s="24"/>
      <c r="Q106" s="24">
        <f>SUM(D106,F106,H106,J106,L106,N106,P106)</f>
        <v>594</v>
      </c>
    </row>
    <row r="107" spans="1:17" ht="13" customHeight="1">
      <c r="A107" s="288"/>
      <c r="B107" s="1" t="s">
        <v>26</v>
      </c>
      <c r="C107" s="35"/>
      <c r="D107" s="36"/>
      <c r="E107" s="35" t="s">
        <v>125</v>
      </c>
      <c r="F107" s="36">
        <v>408</v>
      </c>
      <c r="G107" s="35" t="s">
        <v>125</v>
      </c>
      <c r="H107" s="36">
        <v>594</v>
      </c>
      <c r="I107" s="35"/>
      <c r="J107" s="36"/>
      <c r="K107" s="35" t="s">
        <v>375</v>
      </c>
      <c r="L107" s="36">
        <f>850*1.1+1320+1353</f>
        <v>3608</v>
      </c>
      <c r="M107" s="6" t="s">
        <v>125</v>
      </c>
      <c r="N107" s="24">
        <v>795</v>
      </c>
      <c r="O107" s="6" t="s">
        <v>133</v>
      </c>
      <c r="P107" s="24">
        <v>614</v>
      </c>
      <c r="Q107" s="24">
        <f>SUM(D107,F107,H107,J107,L107,N107,P107)</f>
        <v>6019</v>
      </c>
    </row>
    <row r="108" spans="1:17" ht="14">
      <c r="A108" s="288"/>
      <c r="B108" s="55" t="s">
        <v>18</v>
      </c>
      <c r="C108" s="50"/>
      <c r="D108" s="52">
        <f>SUM(D105:D107)</f>
        <v>243</v>
      </c>
      <c r="E108" s="50"/>
      <c r="F108" s="52">
        <f>SUM(F105:F107)</f>
        <v>408</v>
      </c>
      <c r="G108" s="50"/>
      <c r="H108" s="52">
        <f>SUM(H105:H107)</f>
        <v>594</v>
      </c>
      <c r="I108" s="50"/>
      <c r="J108" s="52">
        <f>SUM(J105:J107)</f>
        <v>351</v>
      </c>
      <c r="K108" s="50"/>
      <c r="L108" s="52">
        <f>SUM(L105:L107)</f>
        <v>3608</v>
      </c>
      <c r="M108" s="50"/>
      <c r="N108" s="52">
        <f>SUM(N105:N107)</f>
        <v>795</v>
      </c>
      <c r="O108" s="50"/>
      <c r="P108" s="52">
        <f>SUM(P105:P107)</f>
        <v>614</v>
      </c>
      <c r="Q108" s="52">
        <f>SUM(Q105:Q107)</f>
        <v>6613</v>
      </c>
    </row>
    <row r="109" spans="1:17" ht="14">
      <c r="A109" s="288"/>
      <c r="B109" s="1" t="s">
        <v>27</v>
      </c>
      <c r="C109" s="35"/>
      <c r="D109" s="36"/>
      <c r="E109" s="35"/>
      <c r="F109" s="36"/>
      <c r="G109" s="35"/>
      <c r="H109" s="36"/>
      <c r="I109" s="35"/>
      <c r="J109" s="36"/>
      <c r="K109" s="35"/>
      <c r="L109" s="36"/>
      <c r="M109" s="6"/>
      <c r="N109" s="24"/>
      <c r="O109" s="6"/>
      <c r="P109" s="24"/>
      <c r="Q109" s="24">
        <f t="shared" ref="Q109:Q116" si="15">SUM(D109,F109,H109,J109,L109,N109,P109)</f>
        <v>0</v>
      </c>
    </row>
    <row r="110" spans="1:17" ht="14">
      <c r="A110" s="288"/>
      <c r="B110" s="1" t="s">
        <v>29</v>
      </c>
      <c r="C110" s="35"/>
      <c r="D110" s="36"/>
      <c r="E110" s="35"/>
      <c r="F110" s="36"/>
      <c r="G110" s="35"/>
      <c r="H110" s="36"/>
      <c r="I110" s="35"/>
      <c r="J110" s="36"/>
      <c r="K110" s="35"/>
      <c r="L110" s="36"/>
      <c r="M110" s="35"/>
      <c r="N110" s="36"/>
      <c r="O110" s="6"/>
      <c r="P110" s="24"/>
      <c r="Q110" s="24">
        <f t="shared" si="15"/>
        <v>0</v>
      </c>
    </row>
    <row r="111" spans="1:17" ht="14">
      <c r="A111" s="288"/>
      <c r="B111" s="1" t="s">
        <v>20</v>
      </c>
      <c r="C111" s="35"/>
      <c r="D111" s="36"/>
      <c r="E111" s="35"/>
      <c r="F111" s="36"/>
      <c r="G111" s="35"/>
      <c r="H111" s="36"/>
      <c r="I111" s="35"/>
      <c r="J111" s="36"/>
      <c r="K111" s="35"/>
      <c r="L111" s="36"/>
      <c r="M111" s="35"/>
      <c r="N111" s="36"/>
      <c r="O111" s="6"/>
      <c r="P111" s="24"/>
      <c r="Q111" s="24">
        <f t="shared" si="15"/>
        <v>0</v>
      </c>
    </row>
    <row r="112" spans="1:17" ht="14">
      <c r="A112" s="288"/>
      <c r="B112" s="1" t="s">
        <v>21</v>
      </c>
      <c r="C112" s="35"/>
      <c r="D112" s="36"/>
      <c r="E112" s="35"/>
      <c r="F112" s="36"/>
      <c r="G112" s="35"/>
      <c r="H112" s="36"/>
      <c r="I112" s="35"/>
      <c r="J112" s="36"/>
      <c r="K112" s="35"/>
      <c r="L112" s="36"/>
      <c r="M112" s="6"/>
      <c r="N112" s="24"/>
      <c r="O112" s="6"/>
      <c r="P112" s="24"/>
      <c r="Q112" s="24">
        <f t="shared" si="15"/>
        <v>0</v>
      </c>
    </row>
    <row r="113" spans="1:17" ht="14">
      <c r="A113" s="288"/>
      <c r="B113" s="1" t="s">
        <v>22</v>
      </c>
      <c r="C113" s="35"/>
      <c r="D113" s="36"/>
      <c r="E113" s="35"/>
      <c r="F113" s="36"/>
      <c r="G113" s="35"/>
      <c r="H113" s="36"/>
      <c r="I113" s="35"/>
      <c r="J113" s="36"/>
      <c r="K113" s="35"/>
      <c r="L113" s="36"/>
      <c r="M113" s="6"/>
      <c r="N113" s="24"/>
      <c r="O113" s="6"/>
      <c r="P113" s="24"/>
      <c r="Q113" s="24">
        <f t="shared" si="15"/>
        <v>0</v>
      </c>
    </row>
    <row r="114" spans="1:17" ht="14">
      <c r="A114" s="288"/>
      <c r="B114" s="1" t="s">
        <v>23</v>
      </c>
      <c r="C114" s="35" t="s">
        <v>370</v>
      </c>
      <c r="D114" s="36">
        <v>3080</v>
      </c>
      <c r="E114" s="35"/>
      <c r="F114" s="36"/>
      <c r="G114" s="35"/>
      <c r="H114" s="36"/>
      <c r="I114" s="35"/>
      <c r="J114" s="36"/>
      <c r="K114" s="35" t="s">
        <v>374</v>
      </c>
      <c r="L114" s="36">
        <v>660</v>
      </c>
      <c r="M114" s="6"/>
      <c r="N114" s="24"/>
      <c r="O114" s="6"/>
      <c r="P114" s="24"/>
      <c r="Q114" s="24">
        <f t="shared" si="15"/>
        <v>3740</v>
      </c>
    </row>
    <row r="115" spans="1:17" ht="14">
      <c r="A115" s="288"/>
      <c r="B115" s="1" t="s">
        <v>19</v>
      </c>
      <c r="C115" s="35"/>
      <c r="D115" s="36"/>
      <c r="E115" s="35"/>
      <c r="F115" s="36"/>
      <c r="G115" s="35" t="s">
        <v>306</v>
      </c>
      <c r="H115" s="36">
        <v>1730</v>
      </c>
      <c r="I115" s="35"/>
      <c r="J115" s="36"/>
      <c r="K115" s="35"/>
      <c r="L115" s="36"/>
      <c r="M115" s="6"/>
      <c r="N115" s="24"/>
      <c r="O115" s="6"/>
      <c r="P115" s="24"/>
      <c r="Q115" s="24">
        <f t="shared" si="15"/>
        <v>1730</v>
      </c>
    </row>
    <row r="116" spans="1:17" ht="14">
      <c r="A116" s="288"/>
      <c r="B116" s="1" t="s">
        <v>30</v>
      </c>
      <c r="C116" s="35"/>
      <c r="D116" s="36"/>
      <c r="E116" s="35"/>
      <c r="F116" s="36"/>
      <c r="G116" s="35"/>
      <c r="H116" s="36"/>
      <c r="I116" s="35"/>
      <c r="J116" s="36"/>
      <c r="K116" s="35"/>
      <c r="L116" s="36"/>
      <c r="M116" s="6"/>
      <c r="N116" s="24"/>
      <c r="O116" s="6"/>
      <c r="P116" s="24"/>
      <c r="Q116" s="24">
        <f t="shared" si="15"/>
        <v>0</v>
      </c>
    </row>
    <row r="117" spans="1:17" ht="14">
      <c r="A117" s="289"/>
      <c r="B117" s="55" t="s">
        <v>18</v>
      </c>
      <c r="C117" s="52"/>
      <c r="D117" s="52">
        <f>SUM(D109:D116)</f>
        <v>3080</v>
      </c>
      <c r="E117" s="52"/>
      <c r="F117" s="52">
        <f>SUM(F109:F116)</f>
        <v>0</v>
      </c>
      <c r="G117" s="52"/>
      <c r="H117" s="52">
        <f>SUM(H109:H116)</f>
        <v>1730</v>
      </c>
      <c r="I117" s="52"/>
      <c r="J117" s="52">
        <f>SUM(J109:J116)</f>
        <v>0</v>
      </c>
      <c r="K117" s="52"/>
      <c r="L117" s="52">
        <f>SUM(L109:L116)</f>
        <v>660</v>
      </c>
      <c r="M117" s="52"/>
      <c r="N117" s="52">
        <f>SUM(N109:N116)</f>
        <v>0</v>
      </c>
      <c r="O117" s="52"/>
      <c r="P117" s="52">
        <f>SUM(P109:P116)</f>
        <v>0</v>
      </c>
      <c r="Q117" s="52">
        <f>SUM(Q109:Q116)</f>
        <v>5470</v>
      </c>
    </row>
    <row r="118" spans="1:17">
      <c r="A118" s="53" t="s">
        <v>24</v>
      </c>
      <c r="B118" s="54"/>
      <c r="C118" s="52"/>
      <c r="D118" s="52">
        <f>D108+D117</f>
        <v>3323</v>
      </c>
      <c r="E118" s="52"/>
      <c r="F118" s="52">
        <f>F108+F117</f>
        <v>408</v>
      </c>
      <c r="G118" s="52"/>
      <c r="H118" s="52">
        <f>H108+H117</f>
        <v>2324</v>
      </c>
      <c r="I118" s="52"/>
      <c r="J118" s="52">
        <f>J108+J117</f>
        <v>351</v>
      </c>
      <c r="K118" s="52"/>
      <c r="L118" s="52">
        <f>L108+L117</f>
        <v>4268</v>
      </c>
      <c r="M118" s="52"/>
      <c r="N118" s="52">
        <f>N108+N117</f>
        <v>795</v>
      </c>
      <c r="O118" s="52"/>
      <c r="P118" s="52">
        <f>P108+P117</f>
        <v>614</v>
      </c>
      <c r="Q118" s="52">
        <f>Q108+Q117</f>
        <v>12083</v>
      </c>
    </row>
    <row r="119" spans="1:17">
      <c r="A119" s="57" t="s">
        <v>25</v>
      </c>
      <c r="B119" s="56"/>
      <c r="C119" s="58"/>
      <c r="D119" s="58">
        <f>D100+D104-D118</f>
        <v>62514</v>
      </c>
      <c r="E119" s="58"/>
      <c r="F119" s="58">
        <f>F100+F104-F118</f>
        <v>62106</v>
      </c>
      <c r="G119" s="58"/>
      <c r="H119" s="58">
        <f>H100+H104-H118</f>
        <v>59782</v>
      </c>
      <c r="I119" s="58"/>
      <c r="J119" s="58">
        <f>J100+J104-J118</f>
        <v>59431</v>
      </c>
      <c r="K119" s="58"/>
      <c r="L119" s="58">
        <f>L100+L104-L118</f>
        <v>55163</v>
      </c>
      <c r="M119" s="58"/>
      <c r="N119" s="58">
        <f>N100+N104-N118</f>
        <v>54368</v>
      </c>
      <c r="O119" s="58"/>
      <c r="P119" s="58">
        <f>P100+P104-P118</f>
        <v>53754</v>
      </c>
      <c r="Q119" s="58">
        <f>Q100+Q104-Q118</f>
        <v>53754</v>
      </c>
    </row>
    <row r="120" spans="1:17">
      <c r="A120" s="13" t="s">
        <v>12</v>
      </c>
      <c r="B120" s="14"/>
      <c r="C120" s="26"/>
      <c r="D120" s="27"/>
      <c r="E120" s="26"/>
      <c r="F120" s="27"/>
      <c r="G120" s="26" t="s">
        <v>306</v>
      </c>
      <c r="H120" s="27"/>
      <c r="I120" s="26"/>
      <c r="J120" s="27"/>
      <c r="K120" s="26" t="s">
        <v>371</v>
      </c>
      <c r="L120" s="27"/>
      <c r="M120" s="13"/>
      <c r="N120" s="14"/>
      <c r="O120" s="13"/>
      <c r="P120" s="14"/>
      <c r="Q120" s="7"/>
    </row>
    <row r="121" spans="1:17">
      <c r="A121" s="17"/>
      <c r="B121" s="18"/>
      <c r="C121" s="28"/>
      <c r="D121" s="29"/>
      <c r="E121" s="28"/>
      <c r="F121" s="29"/>
      <c r="G121" s="28"/>
      <c r="H121" s="29"/>
      <c r="I121" s="28"/>
      <c r="J121" s="29"/>
      <c r="K121" s="28" t="s">
        <v>372</v>
      </c>
      <c r="L121" s="29"/>
      <c r="M121" s="17"/>
      <c r="N121" s="18"/>
      <c r="O121" s="17"/>
      <c r="P121" s="18"/>
      <c r="Q121" s="19"/>
    </row>
    <row r="122" spans="1:17">
      <c r="A122" s="17"/>
      <c r="B122" s="18"/>
      <c r="C122" s="28"/>
      <c r="D122" s="29"/>
      <c r="E122" s="28"/>
      <c r="F122" s="29"/>
      <c r="G122" s="28"/>
      <c r="H122" s="29"/>
      <c r="I122" s="28"/>
      <c r="J122" s="29"/>
      <c r="K122" s="28"/>
      <c r="L122" s="29"/>
      <c r="M122" s="17"/>
      <c r="N122" s="18"/>
      <c r="O122" s="17"/>
      <c r="P122" s="18"/>
      <c r="Q122" s="19"/>
    </row>
    <row r="123" spans="1:17">
      <c r="A123" s="17"/>
      <c r="B123" s="18"/>
      <c r="C123" s="28"/>
      <c r="D123" s="29"/>
      <c r="E123" s="28"/>
      <c r="F123" s="29"/>
      <c r="G123" s="28"/>
      <c r="H123" s="29"/>
      <c r="I123" s="28"/>
      <c r="J123" s="29"/>
      <c r="K123" s="28"/>
      <c r="L123" s="29"/>
      <c r="M123" s="17"/>
      <c r="N123" s="18"/>
      <c r="O123" s="17"/>
      <c r="P123" s="18"/>
      <c r="Q123" s="19"/>
    </row>
    <row r="124" spans="1:17">
      <c r="A124" s="17"/>
      <c r="B124" s="18"/>
      <c r="C124" s="28"/>
      <c r="D124" s="29"/>
      <c r="E124" s="28"/>
      <c r="F124" s="29"/>
      <c r="G124" s="28"/>
      <c r="H124" s="29"/>
      <c r="I124" s="28"/>
      <c r="J124" s="29"/>
      <c r="K124" s="28"/>
      <c r="L124" s="29"/>
      <c r="M124" s="17"/>
      <c r="N124" s="18"/>
      <c r="O124" s="17"/>
      <c r="P124" s="18"/>
      <c r="Q124" s="19"/>
    </row>
    <row r="125" spans="1:17">
      <c r="A125" s="17"/>
      <c r="B125" s="18"/>
      <c r="C125" s="28"/>
      <c r="D125" s="29"/>
      <c r="E125" s="28"/>
      <c r="F125" s="29"/>
      <c r="G125" s="28"/>
      <c r="H125" s="29"/>
      <c r="I125" s="28"/>
      <c r="J125" s="29"/>
      <c r="K125" s="28"/>
      <c r="L125" s="29"/>
      <c r="M125" s="17"/>
      <c r="N125" s="18"/>
      <c r="O125" s="17"/>
      <c r="P125" s="18"/>
      <c r="Q125" s="19"/>
    </row>
    <row r="126" spans="1:17">
      <c r="A126" s="17"/>
      <c r="B126" s="18"/>
      <c r="C126" s="28"/>
      <c r="D126" s="29"/>
      <c r="E126" s="28"/>
      <c r="F126" s="29"/>
      <c r="G126" s="28"/>
      <c r="H126" s="29"/>
      <c r="I126" s="28"/>
      <c r="J126" s="29"/>
      <c r="K126" s="28"/>
      <c r="L126" s="29"/>
      <c r="M126" s="17"/>
      <c r="N126" s="18"/>
      <c r="O126" s="17"/>
      <c r="P126" s="18"/>
      <c r="Q126" s="19"/>
    </row>
    <row r="127" spans="1:17">
      <c r="A127" s="15"/>
      <c r="B127" s="16"/>
      <c r="C127" s="30"/>
      <c r="D127" s="31"/>
      <c r="E127" s="30"/>
      <c r="F127" s="31"/>
      <c r="G127" s="30"/>
      <c r="H127" s="31"/>
      <c r="I127" s="30"/>
      <c r="J127" s="31"/>
      <c r="K127" s="30"/>
      <c r="L127" s="31"/>
      <c r="M127" s="15"/>
      <c r="N127" s="16"/>
      <c r="O127" s="15"/>
      <c r="P127" s="16"/>
      <c r="Q127" s="5"/>
    </row>
    <row r="129" spans="1:17">
      <c r="A129" s="21" t="str">
        <f>A1</f>
        <v>2021年</v>
      </c>
      <c r="B129" s="21"/>
      <c r="C129" s="21" t="str">
        <f>C1</f>
        <v>9月</v>
      </c>
      <c r="D129" s="4" t="s">
        <v>46</v>
      </c>
    </row>
    <row r="130" spans="1:17" ht="11.25" customHeight="1">
      <c r="A130" s="283"/>
      <c r="B130" s="284"/>
      <c r="C130" s="32">
        <v>26</v>
      </c>
      <c r="D130" s="12" t="s">
        <v>33</v>
      </c>
      <c r="E130" s="33">
        <v>27</v>
      </c>
      <c r="F130" s="22" t="s">
        <v>34</v>
      </c>
      <c r="G130" s="33">
        <v>28</v>
      </c>
      <c r="H130" s="22" t="s">
        <v>37</v>
      </c>
      <c r="I130" s="33">
        <v>29</v>
      </c>
      <c r="J130" s="22" t="s">
        <v>38</v>
      </c>
      <c r="K130" s="33">
        <v>30</v>
      </c>
      <c r="L130" s="22" t="s">
        <v>39</v>
      </c>
      <c r="M130" s="156"/>
      <c r="N130" s="157" t="s">
        <v>40</v>
      </c>
      <c r="O130" s="156"/>
      <c r="P130" s="157" t="s">
        <v>41</v>
      </c>
      <c r="Q130" s="290" t="s">
        <v>42</v>
      </c>
    </row>
    <row r="131" spans="1:17" ht="11.25" customHeight="1">
      <c r="A131" s="285"/>
      <c r="B131" s="286"/>
      <c r="C131" s="34" t="s">
        <v>31</v>
      </c>
      <c r="D131" s="34" t="s">
        <v>32</v>
      </c>
      <c r="E131" s="34" t="s">
        <v>31</v>
      </c>
      <c r="F131" s="34" t="s">
        <v>32</v>
      </c>
      <c r="G131" s="34" t="s">
        <v>31</v>
      </c>
      <c r="H131" s="34" t="s">
        <v>32</v>
      </c>
      <c r="I131" s="34" t="s">
        <v>31</v>
      </c>
      <c r="J131" s="34" t="s">
        <v>32</v>
      </c>
      <c r="K131" s="34" t="s">
        <v>31</v>
      </c>
      <c r="L131" s="34" t="s">
        <v>32</v>
      </c>
      <c r="M131" s="158" t="s">
        <v>31</v>
      </c>
      <c r="N131" s="158" t="s">
        <v>32</v>
      </c>
      <c r="O131" s="158" t="s">
        <v>31</v>
      </c>
      <c r="P131" s="158" t="s">
        <v>32</v>
      </c>
      <c r="Q131" s="291"/>
    </row>
    <row r="132" spans="1:17">
      <c r="A132" s="53" t="s">
        <v>13</v>
      </c>
      <c r="B132" s="54"/>
      <c r="C132" s="50"/>
      <c r="D132" s="51">
        <f>P119</f>
        <v>53754</v>
      </c>
      <c r="E132" s="50"/>
      <c r="F132" s="52">
        <f>D151</f>
        <v>53754</v>
      </c>
      <c r="G132" s="50"/>
      <c r="H132" s="52">
        <f>F151</f>
        <v>51713</v>
      </c>
      <c r="I132" s="50"/>
      <c r="J132" s="52">
        <f>H151</f>
        <v>51713</v>
      </c>
      <c r="K132" s="50"/>
      <c r="L132" s="52">
        <f>J151</f>
        <v>50906</v>
      </c>
      <c r="M132" s="159"/>
      <c r="N132" s="161">
        <f>L151</f>
        <v>49666</v>
      </c>
      <c r="O132" s="159"/>
      <c r="P132" s="161">
        <f>N151</f>
        <v>49666</v>
      </c>
      <c r="Q132" s="51">
        <f>D132</f>
        <v>53754</v>
      </c>
    </row>
    <row r="133" spans="1:17" ht="13" customHeight="1">
      <c r="A133" s="280" t="s">
        <v>36</v>
      </c>
      <c r="B133" s="5" t="s">
        <v>55</v>
      </c>
      <c r="C133" s="35"/>
      <c r="D133" s="36"/>
      <c r="E133" s="35"/>
      <c r="F133" s="36"/>
      <c r="G133" s="35"/>
      <c r="H133" s="36"/>
      <c r="I133" s="35"/>
      <c r="J133" s="36"/>
      <c r="K133" s="35"/>
      <c r="L133" s="36"/>
      <c r="M133" s="162"/>
      <c r="N133" s="163"/>
      <c r="O133" s="162"/>
      <c r="P133" s="163"/>
      <c r="Q133" s="24">
        <f>SUM(D133,F133,H133,J133,L133,N133,P133)</f>
        <v>0</v>
      </c>
    </row>
    <row r="134" spans="1:17">
      <c r="A134" s="281"/>
      <c r="B134" s="6" t="s">
        <v>11</v>
      </c>
      <c r="C134" s="35"/>
      <c r="D134" s="36"/>
      <c r="E134" s="35"/>
      <c r="F134" s="36"/>
      <c r="G134" s="35"/>
      <c r="H134" s="36"/>
      <c r="I134" s="35"/>
      <c r="J134" s="36"/>
      <c r="K134" s="35"/>
      <c r="L134" s="36"/>
      <c r="M134" s="162"/>
      <c r="N134" s="163"/>
      <c r="O134" s="162"/>
      <c r="P134" s="163"/>
      <c r="Q134" s="24">
        <f>SUM(D134,F134,H134,J134,L134,N134,P134)</f>
        <v>0</v>
      </c>
    </row>
    <row r="135" spans="1:17">
      <c r="A135" s="282"/>
      <c r="B135" s="7" t="s">
        <v>14</v>
      </c>
      <c r="C135" s="35"/>
      <c r="D135" s="36"/>
      <c r="E135" s="35"/>
      <c r="F135" s="36"/>
      <c r="G135" s="35"/>
      <c r="H135" s="36"/>
      <c r="I135" s="35"/>
      <c r="J135" s="36"/>
      <c r="K135" s="35"/>
      <c r="L135" s="36"/>
      <c r="M135" s="162"/>
      <c r="N135" s="163"/>
      <c r="O135" s="162"/>
      <c r="P135" s="163"/>
      <c r="Q135" s="24">
        <f>SUM(D135,F135,H135,J135,L135,N135,P135)</f>
        <v>0</v>
      </c>
    </row>
    <row r="136" spans="1:17">
      <c r="A136" s="53" t="s">
        <v>15</v>
      </c>
      <c r="B136" s="54"/>
      <c r="C136" s="50"/>
      <c r="D136" s="52">
        <f>SUM(D133:D135)</f>
        <v>0</v>
      </c>
      <c r="E136" s="50"/>
      <c r="F136" s="52">
        <f>SUM(F133:F135)</f>
        <v>0</v>
      </c>
      <c r="G136" s="50"/>
      <c r="H136" s="52">
        <f>SUM(H133:H135)</f>
        <v>0</v>
      </c>
      <c r="I136" s="50"/>
      <c r="J136" s="52">
        <f>SUM(J133:J135)</f>
        <v>0</v>
      </c>
      <c r="K136" s="50"/>
      <c r="L136" s="52">
        <f>SUM(L133:L135)</f>
        <v>0</v>
      </c>
      <c r="M136" s="159"/>
      <c r="N136" s="161">
        <f>SUM(N133:N135)</f>
        <v>0</v>
      </c>
      <c r="O136" s="159"/>
      <c r="P136" s="161">
        <f>SUM(P133:P135)</f>
        <v>0</v>
      </c>
      <c r="Q136" s="52">
        <f>SUM(Q133:Q135)</f>
        <v>0</v>
      </c>
    </row>
    <row r="137" spans="1:17" ht="13" customHeight="1">
      <c r="A137" s="287" t="s">
        <v>28</v>
      </c>
      <c r="B137" s="1" t="s">
        <v>16</v>
      </c>
      <c r="C137" s="35"/>
      <c r="D137" s="36"/>
      <c r="E137" s="35"/>
      <c r="F137" s="36"/>
      <c r="G137" s="35"/>
      <c r="H137" s="36"/>
      <c r="I137" s="35"/>
      <c r="J137" s="36"/>
      <c r="K137" s="35"/>
      <c r="L137" s="36"/>
      <c r="M137" s="162"/>
      <c r="N137" s="163"/>
      <c r="O137" s="162"/>
      <c r="P137" s="163"/>
      <c r="Q137" s="24">
        <f>SUM(D137,F137,H137,J137,L137,N137,P137)</f>
        <v>0</v>
      </c>
    </row>
    <row r="138" spans="1:17" ht="14">
      <c r="A138" s="288"/>
      <c r="B138" s="1" t="s">
        <v>17</v>
      </c>
      <c r="C138" s="35"/>
      <c r="D138" s="36"/>
      <c r="E138" s="35"/>
      <c r="F138" s="36"/>
      <c r="G138" s="35"/>
      <c r="H138" s="36"/>
      <c r="I138" s="35"/>
      <c r="J138" s="36"/>
      <c r="K138" s="35"/>
      <c r="L138" s="36"/>
      <c r="M138" s="162"/>
      <c r="N138" s="163"/>
      <c r="O138" s="162"/>
      <c r="P138" s="163"/>
      <c r="Q138" s="24">
        <f>SUM(D138,F138,H138,J138,L138,N138,P138)</f>
        <v>0</v>
      </c>
    </row>
    <row r="139" spans="1:17" ht="14">
      <c r="A139" s="288"/>
      <c r="B139" s="1" t="s">
        <v>26</v>
      </c>
      <c r="C139" s="35"/>
      <c r="D139" s="36"/>
      <c r="E139" s="35" t="s">
        <v>363</v>
      </c>
      <c r="F139" s="36">
        <f>715+1326</f>
        <v>2041</v>
      </c>
      <c r="G139" s="35"/>
      <c r="H139" s="36"/>
      <c r="I139" s="35" t="s">
        <v>376</v>
      </c>
      <c r="J139" s="36">
        <v>807</v>
      </c>
      <c r="K139" s="35" t="s">
        <v>251</v>
      </c>
      <c r="L139" s="36">
        <f>659+581</f>
        <v>1240</v>
      </c>
      <c r="M139" s="162"/>
      <c r="N139" s="163"/>
      <c r="O139" s="162"/>
      <c r="P139" s="163"/>
      <c r="Q139" s="24">
        <f>SUM(D139,F139,H139,J139,L139,N139,P139)</f>
        <v>4088</v>
      </c>
    </row>
    <row r="140" spans="1:17" ht="14">
      <c r="A140" s="288"/>
      <c r="B140" s="55" t="s">
        <v>18</v>
      </c>
      <c r="C140" s="50"/>
      <c r="D140" s="52">
        <f>SUM(D137:D139)</f>
        <v>0</v>
      </c>
      <c r="E140" s="50"/>
      <c r="F140" s="52">
        <f>SUM(F137:F139)</f>
        <v>2041</v>
      </c>
      <c r="G140" s="50"/>
      <c r="H140" s="52">
        <f>SUM(H137:H139)</f>
        <v>0</v>
      </c>
      <c r="I140" s="50"/>
      <c r="J140" s="52">
        <f>SUM(J137:J139)</f>
        <v>807</v>
      </c>
      <c r="K140" s="50"/>
      <c r="L140" s="52">
        <f>SUM(L137:L139)</f>
        <v>1240</v>
      </c>
      <c r="M140" s="159"/>
      <c r="N140" s="161">
        <f>SUM(N137:N139)</f>
        <v>0</v>
      </c>
      <c r="O140" s="159"/>
      <c r="P140" s="161">
        <f>SUM(P137:P139)</f>
        <v>0</v>
      </c>
      <c r="Q140" s="52">
        <f>SUM(Q137:Q139)</f>
        <v>4088</v>
      </c>
    </row>
    <row r="141" spans="1:17" ht="14">
      <c r="A141" s="288"/>
      <c r="B141" s="1" t="s">
        <v>27</v>
      </c>
      <c r="C141" s="35"/>
      <c r="D141" s="36"/>
      <c r="E141" s="35"/>
      <c r="F141" s="36"/>
      <c r="G141" s="35"/>
      <c r="H141" s="36"/>
      <c r="I141" s="35"/>
      <c r="J141" s="36"/>
      <c r="K141" s="35"/>
      <c r="L141" s="36"/>
      <c r="M141" s="162"/>
      <c r="N141" s="163"/>
      <c r="O141" s="162"/>
      <c r="P141" s="163"/>
      <c r="Q141" s="24">
        <f t="shared" ref="Q141:Q148" si="16">SUM(D141,F141,H141,J141,L141,N141,P141)</f>
        <v>0</v>
      </c>
    </row>
    <row r="142" spans="1:17" ht="14">
      <c r="A142" s="288"/>
      <c r="B142" s="1" t="s">
        <v>29</v>
      </c>
      <c r="C142" s="35"/>
      <c r="D142" s="36"/>
      <c r="E142" s="35"/>
      <c r="F142" s="36"/>
      <c r="G142" s="35"/>
      <c r="H142" s="36"/>
      <c r="I142" s="35"/>
      <c r="J142" s="36"/>
      <c r="K142" s="35"/>
      <c r="L142" s="36"/>
      <c r="M142" s="162"/>
      <c r="N142" s="163"/>
      <c r="O142" s="162"/>
      <c r="P142" s="163"/>
      <c r="Q142" s="24">
        <f t="shared" si="16"/>
        <v>0</v>
      </c>
    </row>
    <row r="143" spans="1:17" ht="14">
      <c r="A143" s="288"/>
      <c r="B143" s="1" t="s">
        <v>20</v>
      </c>
      <c r="C143" s="35"/>
      <c r="D143" s="36"/>
      <c r="E143" s="35"/>
      <c r="F143" s="36"/>
      <c r="G143" s="35"/>
      <c r="H143" s="36"/>
      <c r="I143" s="35"/>
      <c r="J143" s="36"/>
      <c r="K143" s="35"/>
      <c r="L143" s="36"/>
      <c r="M143" s="162"/>
      <c r="N143" s="163"/>
      <c r="O143" s="162"/>
      <c r="P143" s="163"/>
      <c r="Q143" s="24">
        <f t="shared" si="16"/>
        <v>0</v>
      </c>
    </row>
    <row r="144" spans="1:17" ht="14">
      <c r="A144" s="288"/>
      <c r="B144" s="1" t="s">
        <v>21</v>
      </c>
      <c r="C144" s="35"/>
      <c r="D144" s="36"/>
      <c r="E144" s="35"/>
      <c r="F144" s="36"/>
      <c r="G144" s="35"/>
      <c r="H144" s="36"/>
      <c r="I144" s="35"/>
      <c r="J144" s="36"/>
      <c r="K144" s="35"/>
      <c r="L144" s="36"/>
      <c r="M144" s="162"/>
      <c r="N144" s="163"/>
      <c r="O144" s="162"/>
      <c r="P144" s="163"/>
      <c r="Q144" s="24">
        <f t="shared" si="16"/>
        <v>0</v>
      </c>
    </row>
    <row r="145" spans="1:17" ht="14">
      <c r="A145" s="288"/>
      <c r="B145" s="1" t="s">
        <v>22</v>
      </c>
      <c r="C145" s="35"/>
      <c r="D145" s="36"/>
      <c r="E145" s="35"/>
      <c r="F145" s="36"/>
      <c r="G145" s="35"/>
      <c r="H145" s="36"/>
      <c r="I145" s="35"/>
      <c r="J145" s="36"/>
      <c r="K145" s="35"/>
      <c r="L145" s="36"/>
      <c r="M145" s="162"/>
      <c r="N145" s="163"/>
      <c r="O145" s="162"/>
      <c r="P145" s="163"/>
      <c r="Q145" s="24">
        <f t="shared" si="16"/>
        <v>0</v>
      </c>
    </row>
    <row r="146" spans="1:17" ht="14">
      <c r="A146" s="288"/>
      <c r="B146" s="1" t="s">
        <v>23</v>
      </c>
      <c r="C146" s="35"/>
      <c r="D146" s="36"/>
      <c r="E146" s="35"/>
      <c r="F146" s="36"/>
      <c r="G146" s="35"/>
      <c r="H146" s="36"/>
      <c r="I146" s="35"/>
      <c r="J146" s="36"/>
      <c r="K146" s="35"/>
      <c r="L146" s="36"/>
      <c r="M146" s="162"/>
      <c r="N146" s="163"/>
      <c r="O146" s="162"/>
      <c r="P146" s="163"/>
      <c r="Q146" s="24">
        <f t="shared" si="16"/>
        <v>0</v>
      </c>
    </row>
    <row r="147" spans="1:17" ht="14">
      <c r="A147" s="288"/>
      <c r="B147" s="1" t="s">
        <v>19</v>
      </c>
      <c r="C147" s="35"/>
      <c r="D147" s="36"/>
      <c r="E147" s="35"/>
      <c r="F147" s="36"/>
      <c r="G147" s="35"/>
      <c r="H147" s="36"/>
      <c r="I147" s="35"/>
      <c r="J147" s="36"/>
      <c r="K147" s="35"/>
      <c r="L147" s="36"/>
      <c r="M147" s="162"/>
      <c r="N147" s="163"/>
      <c r="O147" s="162"/>
      <c r="P147" s="163"/>
      <c r="Q147" s="24">
        <f t="shared" si="16"/>
        <v>0</v>
      </c>
    </row>
    <row r="148" spans="1:17" ht="14">
      <c r="A148" s="288"/>
      <c r="B148" s="1" t="s">
        <v>30</v>
      </c>
      <c r="C148" s="35"/>
      <c r="D148" s="36"/>
      <c r="E148" s="35"/>
      <c r="F148" s="36"/>
      <c r="G148" s="35"/>
      <c r="H148" s="36"/>
      <c r="I148" s="35"/>
      <c r="J148" s="36"/>
      <c r="K148" s="35"/>
      <c r="L148" s="36"/>
      <c r="M148" s="162"/>
      <c r="N148" s="163"/>
      <c r="O148" s="162"/>
      <c r="P148" s="163"/>
      <c r="Q148" s="24">
        <f t="shared" si="16"/>
        <v>0</v>
      </c>
    </row>
    <row r="149" spans="1:17" ht="14">
      <c r="A149" s="289"/>
      <c r="B149" s="55" t="s">
        <v>18</v>
      </c>
      <c r="C149" s="52"/>
      <c r="D149" s="52">
        <f>SUM(D141:D148)</f>
        <v>0</v>
      </c>
      <c r="E149" s="52"/>
      <c r="F149" s="52">
        <f>SUM(F141:F148)</f>
        <v>0</v>
      </c>
      <c r="G149" s="52"/>
      <c r="H149" s="52">
        <f>SUM(H141:H148)</f>
        <v>0</v>
      </c>
      <c r="I149" s="52"/>
      <c r="J149" s="52">
        <f>SUM(J141:J148)</f>
        <v>0</v>
      </c>
      <c r="K149" s="52"/>
      <c r="L149" s="52">
        <f>SUM(L141:L148)</f>
        <v>0</v>
      </c>
      <c r="M149" s="161"/>
      <c r="N149" s="161">
        <f>SUM(N141:N148)</f>
        <v>0</v>
      </c>
      <c r="O149" s="161"/>
      <c r="P149" s="161">
        <f>SUM(P141:P148)</f>
        <v>0</v>
      </c>
      <c r="Q149" s="52">
        <f>SUM(Q141:Q148)</f>
        <v>0</v>
      </c>
    </row>
    <row r="150" spans="1:17">
      <c r="A150" s="53" t="s">
        <v>24</v>
      </c>
      <c r="B150" s="54"/>
      <c r="C150" s="52"/>
      <c r="D150" s="52">
        <f>D140+D149</f>
        <v>0</v>
      </c>
      <c r="E150" s="52"/>
      <c r="F150" s="52">
        <f>F140+F149</f>
        <v>2041</v>
      </c>
      <c r="G150" s="52"/>
      <c r="H150" s="52">
        <f>H140+H149</f>
        <v>0</v>
      </c>
      <c r="I150" s="52"/>
      <c r="J150" s="52">
        <f>J140+J149</f>
        <v>807</v>
      </c>
      <c r="K150" s="52"/>
      <c r="L150" s="52">
        <f>L140+L149</f>
        <v>1240</v>
      </c>
      <c r="M150" s="161"/>
      <c r="N150" s="161">
        <f>N140+N149</f>
        <v>0</v>
      </c>
      <c r="O150" s="161"/>
      <c r="P150" s="161">
        <f>P140+P149</f>
        <v>0</v>
      </c>
      <c r="Q150" s="52">
        <f>Q140+Q149</f>
        <v>4088</v>
      </c>
    </row>
    <row r="151" spans="1:17">
      <c r="A151" s="57" t="s">
        <v>25</v>
      </c>
      <c r="B151" s="56"/>
      <c r="C151" s="58"/>
      <c r="D151" s="58">
        <f>D132+D136-D150</f>
        <v>53754</v>
      </c>
      <c r="E151" s="58"/>
      <c r="F151" s="58">
        <f>F132+F136-F150</f>
        <v>51713</v>
      </c>
      <c r="G151" s="58"/>
      <c r="H151" s="58">
        <f>H132+H136-H150</f>
        <v>51713</v>
      </c>
      <c r="I151" s="58"/>
      <c r="J151" s="58">
        <f>J132+J136-J150</f>
        <v>50906</v>
      </c>
      <c r="K151" s="58"/>
      <c r="L151" s="58">
        <f>L132+L136-L150</f>
        <v>49666</v>
      </c>
      <c r="M151" s="164"/>
      <c r="N151" s="164">
        <f>N132+N136-N150</f>
        <v>49666</v>
      </c>
      <c r="O151" s="164"/>
      <c r="P151" s="164">
        <f>P132+P136-P150</f>
        <v>49666</v>
      </c>
      <c r="Q151" s="58">
        <f>Q132+Q136-Q150</f>
        <v>49666</v>
      </c>
    </row>
    <row r="152" spans="1:17">
      <c r="A152" s="13" t="s">
        <v>12</v>
      </c>
      <c r="B152" s="14"/>
      <c r="C152" s="26"/>
      <c r="D152" s="27"/>
      <c r="E152" s="26"/>
      <c r="F152" s="27"/>
      <c r="G152" s="26"/>
      <c r="H152" s="27"/>
      <c r="I152" s="26"/>
      <c r="J152" s="27"/>
      <c r="K152" s="26"/>
      <c r="L152" s="27"/>
      <c r="M152" s="165"/>
      <c r="N152" s="166"/>
      <c r="O152" s="165"/>
      <c r="P152" s="166"/>
      <c r="Q152" s="7"/>
    </row>
    <row r="153" spans="1:17">
      <c r="A153" s="17"/>
      <c r="B153" s="18"/>
      <c r="C153" s="28"/>
      <c r="D153" s="29"/>
      <c r="E153" s="28"/>
      <c r="F153" s="29"/>
      <c r="G153" s="28"/>
      <c r="H153" s="29"/>
      <c r="I153" s="28"/>
      <c r="J153" s="29"/>
      <c r="K153" s="28"/>
      <c r="L153" s="29"/>
      <c r="M153" s="167"/>
      <c r="N153" s="168"/>
      <c r="O153" s="167"/>
      <c r="P153" s="168"/>
      <c r="Q153" s="19"/>
    </row>
    <row r="154" spans="1:17">
      <c r="A154" s="17"/>
      <c r="B154" s="18"/>
      <c r="C154" s="28"/>
      <c r="D154" s="29"/>
      <c r="E154" s="28"/>
      <c r="F154" s="29"/>
      <c r="G154" s="28"/>
      <c r="H154" s="29"/>
      <c r="I154" s="28"/>
      <c r="J154" s="29"/>
      <c r="K154" s="28"/>
      <c r="L154" s="29"/>
      <c r="M154" s="167"/>
      <c r="N154" s="168"/>
      <c r="O154" s="167"/>
      <c r="P154" s="168"/>
      <c r="Q154" s="19"/>
    </row>
    <row r="155" spans="1:17">
      <c r="A155" s="17"/>
      <c r="B155" s="18"/>
      <c r="C155" s="28"/>
      <c r="D155" s="29"/>
      <c r="E155" s="28"/>
      <c r="F155" s="29"/>
      <c r="G155" s="28"/>
      <c r="H155" s="29"/>
      <c r="I155" s="28"/>
      <c r="J155" s="29"/>
      <c r="K155" s="28"/>
      <c r="L155" s="29"/>
      <c r="M155" s="167"/>
      <c r="N155" s="168"/>
      <c r="O155" s="167"/>
      <c r="P155" s="168"/>
      <c r="Q155" s="19"/>
    </row>
    <row r="156" spans="1:17">
      <c r="A156" s="17"/>
      <c r="B156" s="18"/>
      <c r="C156" s="28"/>
      <c r="D156" s="29"/>
      <c r="E156" s="28"/>
      <c r="F156" s="29"/>
      <c r="G156" s="28"/>
      <c r="H156" s="29"/>
      <c r="I156" s="28"/>
      <c r="J156" s="29"/>
      <c r="K156" s="28"/>
      <c r="L156" s="29"/>
      <c r="M156" s="167"/>
      <c r="N156" s="168"/>
      <c r="O156" s="167"/>
      <c r="P156" s="168"/>
      <c r="Q156" s="19"/>
    </row>
    <row r="157" spans="1:17">
      <c r="A157" s="17"/>
      <c r="B157" s="18"/>
      <c r="C157" s="28"/>
      <c r="D157" s="29"/>
      <c r="E157" s="28"/>
      <c r="F157" s="29"/>
      <c r="G157" s="28"/>
      <c r="H157" s="29"/>
      <c r="I157" s="28"/>
      <c r="J157" s="29"/>
      <c r="K157" s="28"/>
      <c r="L157" s="29"/>
      <c r="M157" s="167"/>
      <c r="N157" s="168"/>
      <c r="O157" s="167"/>
      <c r="P157" s="168"/>
      <c r="Q157" s="19"/>
    </row>
    <row r="158" spans="1:17">
      <c r="A158" s="17"/>
      <c r="B158" s="18"/>
      <c r="C158" s="28"/>
      <c r="D158" s="29"/>
      <c r="E158" s="28"/>
      <c r="F158" s="29"/>
      <c r="G158" s="28"/>
      <c r="H158" s="29"/>
      <c r="I158" s="28"/>
      <c r="J158" s="29"/>
      <c r="K158" s="28"/>
      <c r="L158" s="29"/>
      <c r="M158" s="167"/>
      <c r="N158" s="168"/>
      <c r="O158" s="167"/>
      <c r="P158" s="168"/>
      <c r="Q158" s="19"/>
    </row>
    <row r="159" spans="1:17">
      <c r="A159" s="15"/>
      <c r="B159" s="16"/>
      <c r="C159" s="30"/>
      <c r="D159" s="31"/>
      <c r="E159" s="30"/>
      <c r="F159" s="31"/>
      <c r="G159" s="30"/>
      <c r="H159" s="31"/>
      <c r="I159" s="30"/>
      <c r="J159" s="31"/>
      <c r="K159" s="30"/>
      <c r="L159" s="31"/>
      <c r="M159" s="169"/>
      <c r="N159" s="170"/>
      <c r="O159" s="169"/>
      <c r="P159" s="170"/>
      <c r="Q159" s="5"/>
    </row>
    <row r="161" spans="1:17">
      <c r="A161" s="21" t="str">
        <f>A1</f>
        <v>2021年</v>
      </c>
      <c r="B161" s="21"/>
      <c r="C161" s="21" t="str">
        <f>C1</f>
        <v>9月</v>
      </c>
      <c r="D161" s="4" t="s">
        <v>47</v>
      </c>
    </row>
    <row r="162" spans="1:17" ht="11.25" customHeight="1">
      <c r="A162" s="283"/>
      <c r="B162" s="284"/>
      <c r="C162" s="154"/>
      <c r="D162" s="155" t="s">
        <v>33</v>
      </c>
      <c r="E162" s="156"/>
      <c r="F162" s="157" t="s">
        <v>34</v>
      </c>
      <c r="G162" s="156"/>
      <c r="H162" s="157" t="s">
        <v>37</v>
      </c>
      <c r="I162" s="156"/>
      <c r="J162" s="157" t="s">
        <v>38</v>
      </c>
      <c r="K162" s="156"/>
      <c r="L162" s="157" t="s">
        <v>39</v>
      </c>
      <c r="M162" s="156"/>
      <c r="N162" s="157" t="s">
        <v>40</v>
      </c>
      <c r="O162" s="156"/>
      <c r="P162" s="157" t="s">
        <v>41</v>
      </c>
      <c r="Q162" s="290" t="s">
        <v>42</v>
      </c>
    </row>
    <row r="163" spans="1:17" ht="11.25" customHeight="1">
      <c r="A163" s="285"/>
      <c r="B163" s="286"/>
      <c r="C163" s="158" t="s">
        <v>31</v>
      </c>
      <c r="D163" s="158" t="s">
        <v>32</v>
      </c>
      <c r="E163" s="158" t="s">
        <v>31</v>
      </c>
      <c r="F163" s="158" t="s">
        <v>32</v>
      </c>
      <c r="G163" s="158" t="s">
        <v>31</v>
      </c>
      <c r="H163" s="158" t="s">
        <v>32</v>
      </c>
      <c r="I163" s="158" t="s">
        <v>31</v>
      </c>
      <c r="J163" s="158" t="s">
        <v>32</v>
      </c>
      <c r="K163" s="158" t="s">
        <v>31</v>
      </c>
      <c r="L163" s="158" t="s">
        <v>32</v>
      </c>
      <c r="M163" s="158" t="s">
        <v>31</v>
      </c>
      <c r="N163" s="158" t="s">
        <v>32</v>
      </c>
      <c r="O163" s="158" t="s">
        <v>31</v>
      </c>
      <c r="P163" s="158" t="s">
        <v>32</v>
      </c>
      <c r="Q163" s="291"/>
    </row>
    <row r="164" spans="1:17">
      <c r="A164" s="53" t="s">
        <v>13</v>
      </c>
      <c r="B164" s="54"/>
      <c r="C164" s="159"/>
      <c r="D164" s="160">
        <f>P151</f>
        <v>49666</v>
      </c>
      <c r="E164" s="159"/>
      <c r="F164" s="161">
        <f>D183</f>
        <v>49666</v>
      </c>
      <c r="G164" s="159"/>
      <c r="H164" s="161">
        <f>F183</f>
        <v>49666</v>
      </c>
      <c r="I164" s="159"/>
      <c r="J164" s="161">
        <f>H183</f>
        <v>49666</v>
      </c>
      <c r="K164" s="159"/>
      <c r="L164" s="161">
        <f>J183</f>
        <v>49666</v>
      </c>
      <c r="M164" s="159"/>
      <c r="N164" s="161">
        <f>L183</f>
        <v>49666</v>
      </c>
      <c r="O164" s="159"/>
      <c r="P164" s="161">
        <f>N183</f>
        <v>49666</v>
      </c>
      <c r="Q164" s="51">
        <f>D164</f>
        <v>49666</v>
      </c>
    </row>
    <row r="165" spans="1:17" ht="13" customHeight="1">
      <c r="A165" s="280" t="s">
        <v>36</v>
      </c>
      <c r="B165" s="5" t="s">
        <v>55</v>
      </c>
      <c r="C165" s="162"/>
      <c r="D165" s="163"/>
      <c r="E165" s="162"/>
      <c r="F165" s="163"/>
      <c r="G165" s="162"/>
      <c r="H165" s="163"/>
      <c r="I165" s="162"/>
      <c r="J165" s="163"/>
      <c r="K165" s="162"/>
      <c r="L165" s="163"/>
      <c r="M165" s="162"/>
      <c r="N165" s="163"/>
      <c r="O165" s="162"/>
      <c r="P165" s="163"/>
      <c r="Q165" s="24">
        <f>SUM(D165,F165,H165,J165,L165,N165,P165)</f>
        <v>0</v>
      </c>
    </row>
    <row r="166" spans="1:17">
      <c r="A166" s="281"/>
      <c r="B166" s="6" t="s">
        <v>11</v>
      </c>
      <c r="C166" s="162"/>
      <c r="D166" s="163"/>
      <c r="E166" s="162"/>
      <c r="F166" s="163"/>
      <c r="G166" s="162"/>
      <c r="H166" s="163"/>
      <c r="I166" s="162"/>
      <c r="J166" s="163"/>
      <c r="K166" s="162"/>
      <c r="L166" s="163"/>
      <c r="M166" s="162"/>
      <c r="N166" s="163"/>
      <c r="O166" s="162"/>
      <c r="P166" s="163"/>
      <c r="Q166" s="24">
        <f>SUM(D166,F166,H166,J166,L166,N166,P166)</f>
        <v>0</v>
      </c>
    </row>
    <row r="167" spans="1:17">
      <c r="A167" s="282"/>
      <c r="B167" s="7" t="s">
        <v>14</v>
      </c>
      <c r="C167" s="162"/>
      <c r="D167" s="163"/>
      <c r="E167" s="162"/>
      <c r="F167" s="163"/>
      <c r="G167" s="162"/>
      <c r="H167" s="163"/>
      <c r="I167" s="162"/>
      <c r="J167" s="163"/>
      <c r="K167" s="162"/>
      <c r="L167" s="163"/>
      <c r="M167" s="162"/>
      <c r="N167" s="163"/>
      <c r="O167" s="162"/>
      <c r="P167" s="163"/>
      <c r="Q167" s="24">
        <f>SUM(D167,F167,H167,J167,L167,N167,P167)</f>
        <v>0</v>
      </c>
    </row>
    <row r="168" spans="1:17">
      <c r="A168" s="53" t="s">
        <v>15</v>
      </c>
      <c r="B168" s="54"/>
      <c r="C168" s="159"/>
      <c r="D168" s="161">
        <f>SUM(D165:D167)</f>
        <v>0</v>
      </c>
      <c r="E168" s="159"/>
      <c r="F168" s="161">
        <f>SUM(F165:F167)</f>
        <v>0</v>
      </c>
      <c r="G168" s="159"/>
      <c r="H168" s="161">
        <f>SUM(H165:H167)</f>
        <v>0</v>
      </c>
      <c r="I168" s="159"/>
      <c r="J168" s="161">
        <f>SUM(J165:J167)</f>
        <v>0</v>
      </c>
      <c r="K168" s="159"/>
      <c r="L168" s="161">
        <f>SUM(L165:L167)</f>
        <v>0</v>
      </c>
      <c r="M168" s="159"/>
      <c r="N168" s="161">
        <f>SUM(N165:N167)</f>
        <v>0</v>
      </c>
      <c r="O168" s="159"/>
      <c r="P168" s="161">
        <f>SUM(P165:P167)</f>
        <v>0</v>
      </c>
      <c r="Q168" s="52">
        <f>SUM(Q165:Q167)</f>
        <v>0</v>
      </c>
    </row>
    <row r="169" spans="1:17" ht="11.25" customHeight="1">
      <c r="A169" s="287" t="s">
        <v>28</v>
      </c>
      <c r="B169" s="1" t="s">
        <v>16</v>
      </c>
      <c r="C169" s="162"/>
      <c r="D169" s="163"/>
      <c r="E169" s="162"/>
      <c r="F169" s="163"/>
      <c r="G169" s="162"/>
      <c r="H169" s="163"/>
      <c r="I169" s="162"/>
      <c r="J169" s="163"/>
      <c r="K169" s="162"/>
      <c r="L169" s="163"/>
      <c r="M169" s="162"/>
      <c r="N169" s="163"/>
      <c r="O169" s="162"/>
      <c r="P169" s="163"/>
      <c r="Q169" s="24">
        <f>SUM(D169,F169,H169,J169,L169,N169,P169)</f>
        <v>0</v>
      </c>
    </row>
    <row r="170" spans="1:17" ht="14">
      <c r="A170" s="288"/>
      <c r="B170" s="1" t="s">
        <v>17</v>
      </c>
      <c r="C170" s="162"/>
      <c r="D170" s="163"/>
      <c r="E170" s="162"/>
      <c r="F170" s="163"/>
      <c r="G170" s="162"/>
      <c r="H170" s="163"/>
      <c r="I170" s="162"/>
      <c r="J170" s="163"/>
      <c r="K170" s="162"/>
      <c r="L170" s="163"/>
      <c r="M170" s="162"/>
      <c r="N170" s="163"/>
      <c r="O170" s="162"/>
      <c r="P170" s="163"/>
      <c r="Q170" s="24">
        <f>SUM(D170,F170,H170,J170,L170,N170,P170)</f>
        <v>0</v>
      </c>
    </row>
    <row r="171" spans="1:17" ht="14">
      <c r="A171" s="288"/>
      <c r="B171" s="1" t="s">
        <v>26</v>
      </c>
      <c r="C171" s="162"/>
      <c r="D171" s="163"/>
      <c r="E171" s="162"/>
      <c r="F171" s="163"/>
      <c r="G171" s="162"/>
      <c r="H171" s="163"/>
      <c r="I171" s="162"/>
      <c r="J171" s="163"/>
      <c r="K171" s="162"/>
      <c r="L171" s="163"/>
      <c r="M171" s="162"/>
      <c r="N171" s="163"/>
      <c r="O171" s="162"/>
      <c r="P171" s="163"/>
      <c r="Q171" s="24">
        <f>SUM(D171,F171,H171,J171,L171,N171,P171)</f>
        <v>0</v>
      </c>
    </row>
    <row r="172" spans="1:17" ht="14">
      <c r="A172" s="288"/>
      <c r="B172" s="55" t="s">
        <v>18</v>
      </c>
      <c r="C172" s="159"/>
      <c r="D172" s="161">
        <f>SUM(D169:D171)</f>
        <v>0</v>
      </c>
      <c r="E172" s="159"/>
      <c r="F172" s="161">
        <f>SUM(F169:F171)</f>
        <v>0</v>
      </c>
      <c r="G172" s="159"/>
      <c r="H172" s="161">
        <f>SUM(H169:H171)</f>
        <v>0</v>
      </c>
      <c r="I172" s="159"/>
      <c r="J172" s="161">
        <f>SUM(J169:J171)</f>
        <v>0</v>
      </c>
      <c r="K172" s="159"/>
      <c r="L172" s="161">
        <f>SUM(L169:L171)</f>
        <v>0</v>
      </c>
      <c r="M172" s="159"/>
      <c r="N172" s="161">
        <f>SUM(N169:N171)</f>
        <v>0</v>
      </c>
      <c r="O172" s="159"/>
      <c r="P172" s="161">
        <f>SUM(P169:P171)</f>
        <v>0</v>
      </c>
      <c r="Q172" s="52">
        <f>SUM(Q169:Q171)</f>
        <v>0</v>
      </c>
    </row>
    <row r="173" spans="1:17" ht="14">
      <c r="A173" s="288"/>
      <c r="B173" s="1" t="s">
        <v>27</v>
      </c>
      <c r="C173" s="162"/>
      <c r="D173" s="163"/>
      <c r="E173" s="162"/>
      <c r="F173" s="163"/>
      <c r="G173" s="162"/>
      <c r="H173" s="163"/>
      <c r="I173" s="162"/>
      <c r="J173" s="163"/>
      <c r="K173" s="162"/>
      <c r="L173" s="163"/>
      <c r="M173" s="162"/>
      <c r="N173" s="163"/>
      <c r="O173" s="162"/>
      <c r="P173" s="163"/>
      <c r="Q173" s="24">
        <f t="shared" ref="Q173:Q180" si="17">SUM(D173,F173,H173,J173,L173,N173,P173)</f>
        <v>0</v>
      </c>
    </row>
    <row r="174" spans="1:17" ht="14">
      <c r="A174" s="288"/>
      <c r="B174" s="1" t="s">
        <v>29</v>
      </c>
      <c r="C174" s="162"/>
      <c r="D174" s="163"/>
      <c r="E174" s="162"/>
      <c r="F174" s="163"/>
      <c r="G174" s="162"/>
      <c r="H174" s="163"/>
      <c r="I174" s="162"/>
      <c r="J174" s="163"/>
      <c r="K174" s="162"/>
      <c r="L174" s="163"/>
      <c r="M174" s="162"/>
      <c r="N174" s="163"/>
      <c r="O174" s="162"/>
      <c r="P174" s="163"/>
      <c r="Q174" s="24">
        <f t="shared" si="17"/>
        <v>0</v>
      </c>
    </row>
    <row r="175" spans="1:17" ht="14">
      <c r="A175" s="288"/>
      <c r="B175" s="1" t="s">
        <v>20</v>
      </c>
      <c r="C175" s="162"/>
      <c r="D175" s="163"/>
      <c r="E175" s="162"/>
      <c r="F175" s="163"/>
      <c r="G175" s="162"/>
      <c r="H175" s="163"/>
      <c r="I175" s="162"/>
      <c r="J175" s="163"/>
      <c r="K175" s="162"/>
      <c r="L175" s="163"/>
      <c r="M175" s="162"/>
      <c r="N175" s="163"/>
      <c r="O175" s="162"/>
      <c r="P175" s="163"/>
      <c r="Q175" s="24">
        <f t="shared" si="17"/>
        <v>0</v>
      </c>
    </row>
    <row r="176" spans="1:17" ht="14">
      <c r="A176" s="288"/>
      <c r="B176" s="1" t="s">
        <v>21</v>
      </c>
      <c r="C176" s="162"/>
      <c r="D176" s="163"/>
      <c r="E176" s="162"/>
      <c r="F176" s="163"/>
      <c r="G176" s="162"/>
      <c r="H176" s="163"/>
      <c r="I176" s="162"/>
      <c r="J176" s="163"/>
      <c r="K176" s="162"/>
      <c r="L176" s="163"/>
      <c r="M176" s="162"/>
      <c r="N176" s="163"/>
      <c r="O176" s="162"/>
      <c r="P176" s="163"/>
      <c r="Q176" s="24">
        <f t="shared" si="17"/>
        <v>0</v>
      </c>
    </row>
    <row r="177" spans="1:17" ht="14">
      <c r="A177" s="288"/>
      <c r="B177" s="1" t="s">
        <v>22</v>
      </c>
      <c r="C177" s="162"/>
      <c r="D177" s="163"/>
      <c r="E177" s="162"/>
      <c r="F177" s="163"/>
      <c r="G177" s="162"/>
      <c r="H177" s="163"/>
      <c r="I177" s="162"/>
      <c r="J177" s="163"/>
      <c r="K177" s="162"/>
      <c r="L177" s="163"/>
      <c r="M177" s="162"/>
      <c r="N177" s="163"/>
      <c r="O177" s="162"/>
      <c r="P177" s="163"/>
      <c r="Q177" s="24">
        <f t="shared" si="17"/>
        <v>0</v>
      </c>
    </row>
    <row r="178" spans="1:17" ht="14">
      <c r="A178" s="288"/>
      <c r="B178" s="1" t="s">
        <v>23</v>
      </c>
      <c r="C178" s="162"/>
      <c r="D178" s="163"/>
      <c r="E178" s="162"/>
      <c r="F178" s="163"/>
      <c r="G178" s="162"/>
      <c r="H178" s="163"/>
      <c r="I178" s="162"/>
      <c r="J178" s="163"/>
      <c r="K178" s="162"/>
      <c r="L178" s="163"/>
      <c r="M178" s="162"/>
      <c r="N178" s="163"/>
      <c r="O178" s="162"/>
      <c r="P178" s="163"/>
      <c r="Q178" s="24">
        <f t="shared" si="17"/>
        <v>0</v>
      </c>
    </row>
    <row r="179" spans="1:17" ht="14">
      <c r="A179" s="288"/>
      <c r="B179" s="1" t="s">
        <v>19</v>
      </c>
      <c r="C179" s="162"/>
      <c r="D179" s="163"/>
      <c r="E179" s="162"/>
      <c r="F179" s="163"/>
      <c r="G179" s="162"/>
      <c r="H179" s="163"/>
      <c r="I179" s="162"/>
      <c r="J179" s="163"/>
      <c r="K179" s="162"/>
      <c r="L179" s="163"/>
      <c r="M179" s="162"/>
      <c r="N179" s="163"/>
      <c r="O179" s="162"/>
      <c r="P179" s="163"/>
      <c r="Q179" s="24">
        <f t="shared" si="17"/>
        <v>0</v>
      </c>
    </row>
    <row r="180" spans="1:17" ht="14">
      <c r="A180" s="288"/>
      <c r="B180" s="1" t="s">
        <v>30</v>
      </c>
      <c r="C180" s="162"/>
      <c r="D180" s="163"/>
      <c r="E180" s="162"/>
      <c r="F180" s="163"/>
      <c r="G180" s="162"/>
      <c r="H180" s="163"/>
      <c r="I180" s="162"/>
      <c r="J180" s="163"/>
      <c r="K180" s="162"/>
      <c r="L180" s="163"/>
      <c r="M180" s="162"/>
      <c r="N180" s="163"/>
      <c r="O180" s="162"/>
      <c r="P180" s="163"/>
      <c r="Q180" s="24">
        <f t="shared" si="17"/>
        <v>0</v>
      </c>
    </row>
    <row r="181" spans="1:17" ht="14">
      <c r="A181" s="289"/>
      <c r="B181" s="55" t="s">
        <v>18</v>
      </c>
      <c r="C181" s="161"/>
      <c r="D181" s="161">
        <f>SUM(D173:D180)</f>
        <v>0</v>
      </c>
      <c r="E181" s="161"/>
      <c r="F181" s="161">
        <f>SUM(F173:F180)</f>
        <v>0</v>
      </c>
      <c r="G181" s="161"/>
      <c r="H181" s="161">
        <f>SUM(H173:H180)</f>
        <v>0</v>
      </c>
      <c r="I181" s="161"/>
      <c r="J181" s="161">
        <f>SUM(J173:J180)</f>
        <v>0</v>
      </c>
      <c r="K181" s="161"/>
      <c r="L181" s="161">
        <f>SUM(L173:L180)</f>
        <v>0</v>
      </c>
      <c r="M181" s="161"/>
      <c r="N181" s="161">
        <f>SUM(N173:N180)</f>
        <v>0</v>
      </c>
      <c r="O181" s="161"/>
      <c r="P181" s="161">
        <f>SUM(P173:P180)</f>
        <v>0</v>
      </c>
      <c r="Q181" s="52">
        <f>SUM(Q173:Q180)</f>
        <v>0</v>
      </c>
    </row>
    <row r="182" spans="1:17">
      <c r="A182" s="53" t="s">
        <v>24</v>
      </c>
      <c r="B182" s="54"/>
      <c r="C182" s="161"/>
      <c r="D182" s="161">
        <f>D172+D181</f>
        <v>0</v>
      </c>
      <c r="E182" s="161"/>
      <c r="F182" s="161">
        <f>F172+F181</f>
        <v>0</v>
      </c>
      <c r="G182" s="161"/>
      <c r="H182" s="161">
        <f>H172+H181</f>
        <v>0</v>
      </c>
      <c r="I182" s="161"/>
      <c r="J182" s="161">
        <f>J172+J181</f>
        <v>0</v>
      </c>
      <c r="K182" s="161"/>
      <c r="L182" s="161">
        <f>L172+L181</f>
        <v>0</v>
      </c>
      <c r="M182" s="161"/>
      <c r="N182" s="161">
        <f>N172+N181</f>
        <v>0</v>
      </c>
      <c r="O182" s="161"/>
      <c r="P182" s="161">
        <f>P172+P181</f>
        <v>0</v>
      </c>
      <c r="Q182" s="52">
        <f>Q172+Q181</f>
        <v>0</v>
      </c>
    </row>
    <row r="183" spans="1:17">
      <c r="A183" s="57" t="s">
        <v>25</v>
      </c>
      <c r="B183" s="56"/>
      <c r="C183" s="164"/>
      <c r="D183" s="164">
        <f>D164+D168-D182</f>
        <v>49666</v>
      </c>
      <c r="E183" s="164"/>
      <c r="F183" s="164">
        <f>F164+F168-F182</f>
        <v>49666</v>
      </c>
      <c r="G183" s="164"/>
      <c r="H183" s="164">
        <f>H164+H168-H182</f>
        <v>49666</v>
      </c>
      <c r="I183" s="164"/>
      <c r="J183" s="164">
        <f>J164+J168-J182</f>
        <v>49666</v>
      </c>
      <c r="K183" s="164"/>
      <c r="L183" s="164">
        <f>L164+L168-L182</f>
        <v>49666</v>
      </c>
      <c r="M183" s="164"/>
      <c r="N183" s="164">
        <f>N164+N168-N182</f>
        <v>49666</v>
      </c>
      <c r="O183" s="164"/>
      <c r="P183" s="164">
        <f>P164+P168-P182</f>
        <v>49666</v>
      </c>
      <c r="Q183" s="58">
        <f>Q164+Q168-Q182</f>
        <v>49666</v>
      </c>
    </row>
    <row r="184" spans="1:17">
      <c r="A184" s="13" t="s">
        <v>12</v>
      </c>
      <c r="B184" s="14"/>
      <c r="C184" s="165"/>
      <c r="D184" s="166"/>
      <c r="E184" s="165"/>
      <c r="F184" s="166"/>
      <c r="G184" s="165"/>
      <c r="H184" s="166"/>
      <c r="I184" s="165"/>
      <c r="J184" s="166"/>
      <c r="K184" s="165"/>
      <c r="L184" s="166"/>
      <c r="M184" s="165"/>
      <c r="N184" s="166"/>
      <c r="O184" s="165"/>
      <c r="P184" s="166"/>
      <c r="Q184" s="7"/>
    </row>
    <row r="185" spans="1:17">
      <c r="A185" s="17"/>
      <c r="B185" s="18"/>
      <c r="C185" s="167"/>
      <c r="D185" s="168"/>
      <c r="E185" s="167"/>
      <c r="F185" s="168"/>
      <c r="G185" s="167"/>
      <c r="H185" s="168"/>
      <c r="I185" s="167"/>
      <c r="J185" s="168"/>
      <c r="K185" s="167"/>
      <c r="L185" s="168"/>
      <c r="M185" s="167"/>
      <c r="N185" s="168"/>
      <c r="O185" s="167"/>
      <c r="P185" s="168"/>
      <c r="Q185" s="19"/>
    </row>
    <row r="186" spans="1:17">
      <c r="A186" s="17"/>
      <c r="B186" s="18"/>
      <c r="C186" s="167"/>
      <c r="D186" s="168"/>
      <c r="E186" s="167"/>
      <c r="F186" s="168"/>
      <c r="G186" s="167"/>
      <c r="H186" s="168"/>
      <c r="I186" s="167"/>
      <c r="J186" s="168"/>
      <c r="K186" s="167"/>
      <c r="L186" s="168"/>
      <c r="M186" s="167"/>
      <c r="N186" s="168"/>
      <c r="O186" s="167"/>
      <c r="P186" s="168"/>
      <c r="Q186" s="19"/>
    </row>
    <row r="187" spans="1:17">
      <c r="A187" s="17"/>
      <c r="B187" s="18"/>
      <c r="C187" s="167"/>
      <c r="D187" s="168"/>
      <c r="E187" s="167"/>
      <c r="F187" s="168"/>
      <c r="G187" s="167"/>
      <c r="H187" s="168"/>
      <c r="I187" s="167"/>
      <c r="J187" s="168"/>
      <c r="K187" s="167"/>
      <c r="L187" s="168"/>
      <c r="M187" s="167"/>
      <c r="N187" s="168"/>
      <c r="O187" s="167"/>
      <c r="P187" s="168"/>
      <c r="Q187" s="19"/>
    </row>
    <row r="188" spans="1:17">
      <c r="A188" s="17"/>
      <c r="B188" s="18"/>
      <c r="C188" s="167"/>
      <c r="D188" s="168"/>
      <c r="E188" s="167"/>
      <c r="F188" s="168"/>
      <c r="G188" s="167"/>
      <c r="H188" s="168"/>
      <c r="I188" s="167"/>
      <c r="J188" s="168"/>
      <c r="K188" s="167"/>
      <c r="L188" s="168"/>
      <c r="M188" s="167"/>
      <c r="N188" s="168"/>
      <c r="O188" s="167"/>
      <c r="P188" s="168"/>
      <c r="Q188" s="19"/>
    </row>
    <row r="189" spans="1:17">
      <c r="A189" s="17"/>
      <c r="B189" s="18"/>
      <c r="C189" s="167"/>
      <c r="D189" s="168"/>
      <c r="E189" s="167"/>
      <c r="F189" s="168"/>
      <c r="G189" s="167"/>
      <c r="H189" s="168"/>
      <c r="I189" s="167"/>
      <c r="J189" s="168"/>
      <c r="K189" s="167"/>
      <c r="L189" s="168"/>
      <c r="M189" s="167"/>
      <c r="N189" s="168"/>
      <c r="O189" s="167"/>
      <c r="P189" s="168"/>
      <c r="Q189" s="19"/>
    </row>
    <row r="190" spans="1:17">
      <c r="A190" s="17"/>
      <c r="B190" s="18"/>
      <c r="C190" s="167"/>
      <c r="D190" s="168"/>
      <c r="E190" s="167"/>
      <c r="F190" s="168"/>
      <c r="G190" s="167"/>
      <c r="H190" s="168"/>
      <c r="I190" s="167"/>
      <c r="J190" s="168"/>
      <c r="K190" s="167"/>
      <c r="L190" s="168"/>
      <c r="M190" s="167"/>
      <c r="N190" s="168"/>
      <c r="O190" s="167"/>
      <c r="P190" s="168"/>
      <c r="Q190" s="19"/>
    </row>
    <row r="191" spans="1:17">
      <c r="A191" s="15"/>
      <c r="B191" s="16"/>
      <c r="C191" s="169"/>
      <c r="D191" s="170"/>
      <c r="E191" s="169"/>
      <c r="F191" s="170"/>
      <c r="G191" s="169"/>
      <c r="H191" s="170"/>
      <c r="I191" s="169"/>
      <c r="J191" s="170"/>
      <c r="K191" s="169"/>
      <c r="L191" s="170"/>
      <c r="M191" s="169"/>
      <c r="N191" s="170"/>
      <c r="O191" s="169"/>
      <c r="P191" s="170"/>
      <c r="Q191" s="5"/>
    </row>
  </sheetData>
  <mergeCells count="34">
    <mergeCell ref="A69:A71"/>
    <mergeCell ref="A98:B99"/>
    <mergeCell ref="A73:A85"/>
    <mergeCell ref="A169:A181"/>
    <mergeCell ref="A133:A135"/>
    <mergeCell ref="A162:B163"/>
    <mergeCell ref="Q162:Q163"/>
    <mergeCell ref="A165:A167"/>
    <mergeCell ref="A137:A149"/>
    <mergeCell ref="S9:S21"/>
    <mergeCell ref="A34:B35"/>
    <mergeCell ref="Q34:Q35"/>
    <mergeCell ref="A37:A39"/>
    <mergeCell ref="A66:B67"/>
    <mergeCell ref="Q66:Q67"/>
    <mergeCell ref="A9:A21"/>
    <mergeCell ref="A41:A53"/>
    <mergeCell ref="Q98:Q99"/>
    <mergeCell ref="A101:A103"/>
    <mergeCell ref="A130:B131"/>
    <mergeCell ref="Q130:Q131"/>
    <mergeCell ref="A105:A117"/>
    <mergeCell ref="X2:X3"/>
    <mergeCell ref="Y2:Y3"/>
    <mergeCell ref="Z2:Z3"/>
    <mergeCell ref="AA2:AA3"/>
    <mergeCell ref="A5:A7"/>
    <mergeCell ref="S5:S7"/>
    <mergeCell ref="A2:B3"/>
    <mergeCell ref="Q2:Q3"/>
    <mergeCell ref="S2:T3"/>
    <mergeCell ref="U2:U3"/>
    <mergeCell ref="V2:V3"/>
    <mergeCell ref="W2:W3"/>
  </mergeCells>
  <phoneticPr fontId="3"/>
  <pageMargins left="0.7" right="0.7" top="0.75" bottom="0.75" header="0.51200000000000001" footer="0.51200000000000001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</vt:i4>
      </vt:variant>
    </vt:vector>
  </HeadingPairs>
  <TitlesOfParts>
    <vt:vector size="18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年間収支</vt:lpstr>
      <vt:lpstr>税金と生活費</vt:lpstr>
      <vt:lpstr>水道光熱費</vt:lpstr>
      <vt:lpstr>電ガ水グラフ</vt:lpstr>
      <vt:lpstr>食費</vt:lpstr>
      <vt:lpstr>税金と生活費!Print_Area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SL510</dc:creator>
  <cp:lastModifiedBy>1</cp:lastModifiedBy>
  <cp:lastPrinted>2021-03-05T03:37:26Z</cp:lastPrinted>
  <dcterms:created xsi:type="dcterms:W3CDTF">2015-03-31T14:01:38Z</dcterms:created>
  <dcterms:modified xsi:type="dcterms:W3CDTF">2021-11-26T03:14:24Z</dcterms:modified>
</cp:coreProperties>
</file>